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Elish\Documents\PADIA - SEP 2020\WORK\PUBLIKOVANI\CAFLOU\"/>
    </mc:Choice>
  </mc:AlternateContent>
  <xr:revisionPtr revIDLastSave="0" documentId="13_ncr:1_{6E154CB1-A88E-43B9-A0D0-7D5723AB4684}" xr6:coauthVersionLast="45" xr6:coauthVersionMax="45" xr10:uidLastSave="{00000000-0000-0000-0000-000000000000}"/>
  <workbookProtection workbookAlgorithmName="SHA-512" workbookHashValue="/O8RAQEh4byS3a68m5ux+kXOdb+elP0eM3iLt2nOCVxHam0/YYkVJfJ2yo0BAD7uLWR8BjDzwdVzNIvCDOZ7dQ==" workbookSaltValue="oXBQBwaWsjg1kX1bjv8q9g==" workbookSpinCount="100000" lockStructure="1"/>
  <bookViews>
    <workbookView xWindow="-110" yWindow="-110" windowWidth="19420" windowHeight="10420" activeTab="1" xr2:uid="{00000000-000D-0000-FFFF-FFFF00000000}"/>
  </bookViews>
  <sheets>
    <sheet name="Rozvahové položky - převodník" sheetId="12" state="hidden" r:id="rId1"/>
    <sheet name="PADIA-KOMENTÁŘ" sheetId="17" r:id="rId2"/>
    <sheet name="VSTUPY" sheetId="19" r:id="rId3"/>
    <sheet name="TEST-BONITY" sheetId="15" r:id="rId4"/>
  </sheets>
  <externalReferences>
    <externalReference r:id="rId5"/>
  </externalReferences>
  <definedNames>
    <definedName name="_Order1" hidden="1">0</definedName>
    <definedName name="_Order2" hidden="1">0</definedName>
    <definedName name="a.." hidden="1">0</definedName>
    <definedName name="a._PR._PS" hidden="1">0</definedName>
    <definedName name="MO_hodnota_vl_jmeni_N">#REF!</definedName>
    <definedName name="MO_hodnota_vl_jmeni_V">#REF!</definedName>
    <definedName name="prvmí_plán">#REF!</definedName>
    <definedName name="první_historie">#REF!</definedName>
    <definedName name="první_plán">#REF!</definedName>
    <definedName name="S40INOD.?_PR.?_PS" hidden="1">0</definedName>
    <definedName name="S40KPPR.?_PR.?_PS" hidden="1">0</definedName>
    <definedName name="S40KPPR._PR._PS" hidden="1">0</definedName>
    <definedName name="S40MLEA.?_PR.?_PS" hidden="1">0</definedName>
    <definedName name="S40MLEAB.?_PR.?_PS" hidden="1">0</definedName>
    <definedName name="S40MMZD.?_PR.?_PS" hidden="1">0</definedName>
    <definedName name="S40MNAC.?NP1.?DRUH" hidden="1">0</definedName>
    <definedName name="S40MNAC.?NP1.?MENA" hidden="1">0</definedName>
    <definedName name="S40MNAC.?NP1.?NAZ" hidden="1">0</definedName>
    <definedName name="S40MNAC.?NP1.?OB2.?NP1.?OB15" hidden="1">0</definedName>
    <definedName name="S40MNAC.?NP2.?DRUH" hidden="1">0</definedName>
    <definedName name="S40MNAC.?NP2.?MENA" hidden="1">0</definedName>
    <definedName name="S40MNAC.?NP2.?NAZ" hidden="1">0</definedName>
    <definedName name="S40MNAC.?NP2.?OB2.?NP2.?OB15" hidden="1">0</definedName>
    <definedName name="S40MNAC.?NP3.?OB2.?NP3.?OB15" hidden="1">0</definedName>
    <definedName name="S40MNAC.?NP4.?DRUH" hidden="1">0</definedName>
    <definedName name="S40MNAC.?NP4.?MENA" hidden="1">0</definedName>
    <definedName name="S40MNAC.?NP4.?NAZ" hidden="1">0</definedName>
    <definedName name="S40MNAC.?NP4.?OB2.?NP4.?OB15" hidden="1">0</definedName>
    <definedName name="S40MNAC.?NP5.?DRUH" hidden="1">0</definedName>
    <definedName name="S40MNAC.?NP5.?MENA" hidden="1">0</definedName>
    <definedName name="S40MNAC.?NP5.?NAZ" hidden="1">0</definedName>
    <definedName name="S40MNAC.?NP5.?OB2.?NP5.?OB15" hidden="1">0</definedName>
    <definedName name="S40MNAC.NP3.DRUH" hidden="1">0</definedName>
    <definedName name="S40MNAC.NP3.JEDN" hidden="1">0</definedName>
    <definedName name="S40MNAC.NP3.TR" hidden="1">0</definedName>
    <definedName name="S40MSUO.?_PR.?_PS" hidden="1">0</definedName>
    <definedName name="S40MTRZ.?_PR.?_PS" hidden="1">0</definedName>
    <definedName name="S40MTRZ.?P1_P.?mena" hidden="1">0</definedName>
    <definedName name="S40MTRZ.?P1_P.?Nprod" hidden="1">0</definedName>
    <definedName name="S40MTRZ.?P1_P.?OB2.?P1_P.?OB15" hidden="1">0</definedName>
    <definedName name="S40MTRZ.?P1_PC.?OB2.?P1_PC.?OB15" hidden="1">0</definedName>
    <definedName name="S40MTRZ.?P2_P.?mena" hidden="1">0</definedName>
    <definedName name="S40MTRZ.?P2_P.?Nprod" hidden="1">0</definedName>
    <definedName name="S40MTRZ.?P2_P.?OB2.?P2_P.?OB15" hidden="1">0</definedName>
    <definedName name="S40MTRZ.?P2_PC.?OB2.?P2_PC.?OB15" hidden="1">0</definedName>
    <definedName name="S40MTRZ.?P3_P.?mena" hidden="1">0</definedName>
    <definedName name="S40MTRZ.?P3_P.?Nprod" hidden="1">0</definedName>
    <definedName name="S40MTRZ.?P3_P.?OB2.?P3_P.?OB15" hidden="1">0</definedName>
    <definedName name="S40MTRZ.?P3_PC.?OB2.?P3_PC.?OB15" hidden="1">0</definedName>
    <definedName name="S40MTRZ.?P4_P.?mena" hidden="1">0</definedName>
    <definedName name="S40MTRZ.?P4_P.?Nprod" hidden="1">0</definedName>
    <definedName name="S40MTRZ.?P4_P.?OB2.?P4_P.?OB15" hidden="1">0</definedName>
    <definedName name="S40MTRZ.?P4_PC.?OB2.?P4_PC.?OB15" hidden="1">0</definedName>
    <definedName name="S40MTRZ.?P5_P.?mena" hidden="1">0</definedName>
    <definedName name="S40MTRZ.?P5_P.?Nprod" hidden="1">0</definedName>
    <definedName name="S40MTRZ.?P5_P.?OB2.?P5_P.?OB15" hidden="1">0</definedName>
    <definedName name="S40MTRZ.?P5_PC.?OB2.?P5_PC.?OB15" hidden="1">0</definedName>
    <definedName name="SI_naklady_cizi_kap_V">#REF!</definedName>
    <definedName name="SI_naklady_vl_kap_N">#REF!</definedName>
    <definedName name="SI_naklady_vl_kap_V">#REF!</definedName>
    <definedName name="stran_tisku">#REF!</definedName>
    <definedName name="system_prehled">#REF!</definedName>
    <definedName name="výchozí_rok">[1]SY_Nastavení!$C$2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5" l="1"/>
  <c r="G13" i="19" l="1"/>
  <c r="F10" i="19"/>
  <c r="E13" i="19" l="1"/>
  <c r="D10" i="19"/>
  <c r="H6" i="15" l="1"/>
  <c r="F6" i="15"/>
  <c r="D6" i="15"/>
  <c r="I17" i="15"/>
  <c r="I16" i="15"/>
  <c r="I15" i="15"/>
  <c r="I14" i="15"/>
  <c r="G17" i="15"/>
  <c r="G16" i="15"/>
  <c r="G15" i="15"/>
  <c r="G14" i="15"/>
  <c r="E17" i="15"/>
  <c r="E16" i="15"/>
  <c r="E15" i="15"/>
  <c r="E14" i="15"/>
  <c r="H12" i="15"/>
  <c r="H10" i="15"/>
  <c r="H9" i="15"/>
  <c r="H8" i="15"/>
  <c r="F12" i="15"/>
  <c r="F10" i="15"/>
  <c r="F9" i="15"/>
  <c r="F8" i="15"/>
  <c r="D12" i="15"/>
  <c r="D10" i="15"/>
  <c r="D9" i="15"/>
  <c r="D8" i="15"/>
  <c r="I23" i="15" l="1"/>
  <c r="I30" i="15" s="1"/>
  <c r="H21" i="15"/>
  <c r="H27" i="15" s="1"/>
  <c r="H11" i="15"/>
  <c r="D21" i="15"/>
  <c r="E23" i="15"/>
  <c r="I18" i="15"/>
  <c r="H22" i="15" l="1"/>
  <c r="H28" i="15" s="1"/>
  <c r="H29" i="15" s="1"/>
  <c r="I24" i="15"/>
  <c r="I31" i="15" s="1"/>
  <c r="I32" i="15" s="1"/>
  <c r="D26" i="15"/>
  <c r="F26" i="15"/>
  <c r="H26" i="15"/>
  <c r="H20" i="15"/>
  <c r="F20" i="15"/>
  <c r="D20" i="15"/>
  <c r="G18" i="15"/>
  <c r="F11" i="15"/>
  <c r="E18" i="15"/>
  <c r="D11" i="15"/>
  <c r="H33" i="15" l="1"/>
  <c r="D22" i="15"/>
  <c r="E24" i="15"/>
  <c r="G24" i="15"/>
  <c r="F22" i="15"/>
  <c r="G31" i="15" l="1"/>
  <c r="E31" i="15"/>
  <c r="F28" i="15"/>
  <c r="F21" i="15"/>
  <c r="F27" i="15" s="1"/>
  <c r="G23" i="15" l="1"/>
  <c r="G30" i="15" s="1"/>
  <c r="G32" i="15" s="1"/>
  <c r="F29" i="15"/>
  <c r="F33" i="15" l="1"/>
  <c r="D28" i="15" l="1"/>
  <c r="D27" i="15"/>
  <c r="D29" i="15" l="1"/>
  <c r="E30" i="15"/>
  <c r="E32" i="15" s="1"/>
  <c r="D33" i="15" l="1"/>
</calcChain>
</file>

<file path=xl/sharedStrings.xml><?xml version="1.0" encoding="utf-8"?>
<sst xmlns="http://schemas.openxmlformats.org/spreadsheetml/2006/main" count="129" uniqueCount="90">
  <si>
    <t>A</t>
  </si>
  <si>
    <t>%</t>
  </si>
  <si>
    <r>
      <rPr>
        <b/>
        <sz val="11"/>
        <rFont val="Calibri"/>
        <family val="2"/>
        <charset val="238"/>
        <scheme val="minor"/>
      </rPr>
      <t xml:space="preserve">Krátkodobý finanční majetek </t>
    </r>
    <r>
      <rPr>
        <sz val="11"/>
        <rFont val="Calibri"/>
        <family val="2"/>
        <charset val="238"/>
        <scheme val="minor"/>
      </rPr>
      <t xml:space="preserve">/ </t>
    </r>
    <r>
      <rPr>
        <i/>
        <sz val="11"/>
        <rFont val="Calibri"/>
        <family val="2"/>
        <charset val="238"/>
        <scheme val="minor"/>
      </rPr>
      <t>Short-term financial asstets</t>
    </r>
  </si>
  <si>
    <r>
      <rPr>
        <b/>
        <sz val="11"/>
        <rFont val="Calibri"/>
        <family val="2"/>
        <charset val="238"/>
        <scheme val="minor"/>
      </rPr>
      <t>Zásoby</t>
    </r>
    <r>
      <rPr>
        <sz val="11"/>
        <rFont val="Calibri"/>
        <family val="2"/>
        <charset val="238"/>
        <scheme val="minor"/>
      </rPr>
      <t xml:space="preserve"> / </t>
    </r>
    <r>
      <rPr>
        <i/>
        <sz val="11"/>
        <rFont val="Calibri"/>
        <family val="2"/>
        <charset val="238"/>
        <scheme val="minor"/>
      </rPr>
      <t>Inventory</t>
    </r>
  </si>
  <si>
    <r>
      <rPr>
        <b/>
        <sz val="11"/>
        <rFont val="Calibri"/>
        <family val="2"/>
        <charset val="238"/>
        <scheme val="minor"/>
      </rPr>
      <t xml:space="preserve">Krátkodobé pohledávky </t>
    </r>
    <r>
      <rPr>
        <sz val="11"/>
        <rFont val="Calibri"/>
        <family val="2"/>
        <charset val="238"/>
        <scheme val="minor"/>
      </rPr>
      <t xml:space="preserve">/ </t>
    </r>
    <r>
      <rPr>
        <i/>
        <sz val="11"/>
        <rFont val="Calibri"/>
        <family val="2"/>
        <charset val="238"/>
        <scheme val="minor"/>
      </rPr>
      <t>Short term receivables</t>
    </r>
  </si>
  <si>
    <r>
      <rPr>
        <b/>
        <sz val="11"/>
        <rFont val="Calibri"/>
        <family val="2"/>
        <charset val="238"/>
        <scheme val="minor"/>
      </rPr>
      <t xml:space="preserve">Oběžná aktiva </t>
    </r>
    <r>
      <rPr>
        <i/>
        <sz val="11"/>
        <rFont val="Calibri"/>
        <family val="2"/>
        <charset val="238"/>
        <scheme val="minor"/>
      </rPr>
      <t xml:space="preserve"> / current assets</t>
    </r>
  </si>
  <si>
    <r>
      <rPr>
        <b/>
        <sz val="11"/>
        <rFont val="Calibri"/>
        <family val="2"/>
        <charset val="238"/>
        <scheme val="minor"/>
      </rPr>
      <t>Krátkodobé závazky</t>
    </r>
    <r>
      <rPr>
        <sz val="11"/>
        <rFont val="Calibri"/>
        <family val="2"/>
        <charset val="238"/>
        <scheme val="minor"/>
      </rPr>
      <t xml:space="preserve"> / </t>
    </r>
    <r>
      <rPr>
        <i/>
        <sz val="11"/>
        <rFont val="Calibri"/>
        <family val="2"/>
        <charset val="238"/>
        <scheme val="minor"/>
      </rPr>
      <t>short-term payables</t>
    </r>
  </si>
  <si>
    <r>
      <rPr>
        <b/>
        <sz val="11"/>
        <rFont val="Calibri"/>
        <family val="2"/>
        <charset val="238"/>
        <scheme val="minor"/>
      </rPr>
      <t xml:space="preserve">Vlastní kapitál </t>
    </r>
    <r>
      <rPr>
        <sz val="11"/>
        <rFont val="Calibri"/>
        <family val="2"/>
        <charset val="238"/>
        <scheme val="minor"/>
      </rPr>
      <t xml:space="preserve">/ </t>
    </r>
    <r>
      <rPr>
        <i/>
        <sz val="11"/>
        <rFont val="Calibri"/>
        <family val="2"/>
        <charset val="238"/>
        <scheme val="minor"/>
      </rPr>
      <t>equity</t>
    </r>
  </si>
  <si>
    <r>
      <rPr>
        <b/>
        <sz val="11"/>
        <rFont val="Calibri"/>
        <family val="2"/>
        <charset val="238"/>
        <scheme val="minor"/>
      </rPr>
      <t>Dlouhodobé závazky</t>
    </r>
    <r>
      <rPr>
        <i/>
        <sz val="11"/>
        <rFont val="Calibri"/>
        <family val="2"/>
        <charset val="238"/>
        <scheme val="minor"/>
      </rPr>
      <t xml:space="preserve"> / long-term payables</t>
    </r>
  </si>
  <si>
    <r>
      <rPr>
        <b/>
        <sz val="11"/>
        <rFont val="Calibri"/>
        <family val="2"/>
        <charset val="238"/>
        <scheme val="minor"/>
      </rPr>
      <t>Pohledávky celkem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/ Receivables</t>
    </r>
  </si>
  <si>
    <r>
      <rPr>
        <b/>
        <sz val="11"/>
        <rFont val="Calibri"/>
        <family val="2"/>
        <charset val="238"/>
        <scheme val="minor"/>
      </rPr>
      <t xml:space="preserve">Závazky celkem </t>
    </r>
    <r>
      <rPr>
        <sz val="11"/>
        <rFont val="Calibri"/>
        <family val="2"/>
        <charset val="238"/>
        <scheme val="minor"/>
      </rPr>
      <t>/</t>
    </r>
    <r>
      <rPr>
        <i/>
        <sz val="11"/>
        <rFont val="Calibri"/>
        <family val="2"/>
        <charset val="238"/>
        <scheme val="minor"/>
      </rPr>
      <t xml:space="preserve"> payables</t>
    </r>
  </si>
  <si>
    <r>
      <rPr>
        <b/>
        <sz val="11"/>
        <rFont val="Calibri"/>
        <family val="2"/>
        <charset val="238"/>
        <scheme val="minor"/>
      </rPr>
      <t xml:space="preserve">Závazky více než 30 dnů po splatnosti </t>
    </r>
    <r>
      <rPr>
        <i/>
        <sz val="11"/>
        <rFont val="Calibri"/>
        <family val="2"/>
        <charset val="238"/>
        <scheme val="minor"/>
      </rPr>
      <t>/ overdue payables - more than 30 days</t>
    </r>
  </si>
  <si>
    <r>
      <rPr>
        <b/>
        <sz val="11"/>
        <rFont val="Calibri"/>
        <family val="2"/>
        <charset val="238"/>
        <scheme val="minor"/>
      </rPr>
      <t>Pohledávky více než 30 dnů po splatnosti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/ overdue receivables more than 30 days</t>
    </r>
  </si>
  <si>
    <t>(v tis. Kč)</t>
  </si>
  <si>
    <t>Zásoby</t>
  </si>
  <si>
    <t>Vlastní kapitál</t>
  </si>
  <si>
    <t>Obrat (tržby za zboží + výkony)</t>
  </si>
  <si>
    <t>Nákladové úroky</t>
  </si>
  <si>
    <t>jednotka</t>
  </si>
  <si>
    <t>Kvóta vlastního kapitálu</t>
  </si>
  <si>
    <t xml:space="preserve">Průměrná doba splácení dluhů </t>
  </si>
  <si>
    <t>roky</t>
  </si>
  <si>
    <t>Rentabilita celkového kapitálu</t>
  </si>
  <si>
    <t>Cash flow v procentu tržeb</t>
  </si>
  <si>
    <t>Kvóta vlastního kapitálu (%)</t>
  </si>
  <si>
    <t>Průměrná doba splácení dluhů (roky)</t>
  </si>
  <si>
    <t>Rentabilita celkového kapitálu (%)</t>
  </si>
  <si>
    <t>Cash flow v procentu tržeb (%)</t>
  </si>
  <si>
    <t>&gt;30</t>
  </si>
  <si>
    <t>&gt;20</t>
  </si>
  <si>
    <t>&gt;10</t>
  </si>
  <si>
    <t>&lt;10</t>
  </si>
  <si>
    <t>neg.</t>
  </si>
  <si>
    <t>&lt;3</t>
  </si>
  <si>
    <t>&lt;5</t>
  </si>
  <si>
    <t>&lt;12</t>
  </si>
  <si>
    <t>&lt;30</t>
  </si>
  <si>
    <t>&gt;15</t>
  </si>
  <si>
    <t>&gt;12</t>
  </si>
  <si>
    <t>&gt;8</t>
  </si>
  <si>
    <t>&lt;8</t>
  </si>
  <si>
    <t>&gt;5</t>
  </si>
  <si>
    <t>C.I.</t>
  </si>
  <si>
    <t>Zásoby (netto)</t>
  </si>
  <si>
    <t>C.II.2.1.</t>
  </si>
  <si>
    <t>C.IV.</t>
  </si>
  <si>
    <t>Peněžní prostředky (netto)</t>
  </si>
  <si>
    <t>C.II.</t>
  </si>
  <si>
    <t>Krátkodobé závazky</t>
  </si>
  <si>
    <t>C.II.2.</t>
  </si>
  <si>
    <t>C.II.4.</t>
  </si>
  <si>
    <t>Dosud požadované:</t>
  </si>
  <si>
    <t>Nově požadované:</t>
  </si>
  <si>
    <t>Krátkodobé závazky z obchodních vztahů</t>
  </si>
  <si>
    <t>Pěněžní prostředky</t>
  </si>
  <si>
    <t>AKTIVA (netto)</t>
  </si>
  <si>
    <t>Odpisy</t>
  </si>
  <si>
    <t>zdroj dat:</t>
  </si>
  <si>
    <t>Vstupní položky</t>
  </si>
  <si>
    <t>Výsledky hodnocených ukazatelů</t>
  </si>
  <si>
    <t>Hodnocení BONITY</t>
  </si>
  <si>
    <t>ROZVAHA</t>
  </si>
  <si>
    <t>VÝSLEDOVKA</t>
  </si>
  <si>
    <t>ZNÁMKA ZA FINANČNÍ STABILITU</t>
  </si>
  <si>
    <t>ZNÁMKA ZA VÝKONNOST</t>
  </si>
  <si>
    <t>CELKOVÁ ZNÁMKA ZA BONITU</t>
  </si>
  <si>
    <t>Hodnotící tabulka: ZNÁMKY 1 až 5 jako ve škole</t>
  </si>
  <si>
    <t>Cizí zdroje + časové rozlišení pasiv (dluhy)</t>
  </si>
  <si>
    <t>Krátkodobé pohledávky (netto)</t>
  </si>
  <si>
    <t>Krátkodobé pohledávky z obchodních vztahů (netto)</t>
  </si>
  <si>
    <t>P</t>
  </si>
  <si>
    <t>A.</t>
  </si>
  <si>
    <t>Cizí zdroje</t>
  </si>
  <si>
    <t>B.+C.</t>
  </si>
  <si>
    <t>označení řádku v rozvaze</t>
  </si>
  <si>
    <t>Aktiva (A) Pasiva (P)</t>
  </si>
  <si>
    <t>Časové rozlišení pasiv</t>
  </si>
  <si>
    <t>D.</t>
  </si>
  <si>
    <t>Poznámka: AKTIVA celkem se implicitně dopočte z pasiv = vlastní kapitál + cizí zdroje + časové rozlišení pasiv</t>
  </si>
  <si>
    <t>Doplňující rozvahové položky:</t>
  </si>
  <si>
    <t>Pohledávky více než 30 dnů po splatnosti</t>
  </si>
  <si>
    <t>Závazky více než 30 dnů po splatnosti</t>
  </si>
  <si>
    <r>
      <rPr>
        <b/>
        <sz val="11"/>
        <rFont val="Calibri"/>
        <family val="2"/>
        <charset val="238"/>
        <scheme val="minor"/>
      </rPr>
      <t xml:space="preserve">Aktiva celkem </t>
    </r>
    <r>
      <rPr>
        <sz val="11"/>
        <rFont val="Calibri"/>
        <family val="2"/>
        <charset val="238"/>
        <scheme val="minor"/>
      </rPr>
      <t xml:space="preserve">/ </t>
    </r>
    <r>
      <rPr>
        <i/>
        <sz val="11"/>
        <rFont val="Calibri"/>
        <family val="2"/>
        <charset val="238"/>
        <scheme val="minor"/>
      </rPr>
      <t>total assets</t>
    </r>
  </si>
  <si>
    <t>KOMENTÁŘ</t>
  </si>
  <si>
    <t>Vstupní data</t>
  </si>
  <si>
    <t>AKTIVA celkem (netto)</t>
  </si>
  <si>
    <t xml:space="preserve">Výsledek hospodaření </t>
  </si>
  <si>
    <t>Výsledek hospodaření + odpisy</t>
  </si>
  <si>
    <t>Název hodnocené společnosti:</t>
  </si>
  <si>
    <t>ABC, spol. s 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</si>
</sst>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Arial"/>
      <family val="2"/>
    </font>
    <font>
      <sz val="10"/>
      <name val="Arial CE"/>
      <charset val="238"/>
    </font>
    <font>
      <b/>
      <sz val="10"/>
      <name val="Arial CE"/>
      <charset val="238"/>
    </font>
    <font>
      <sz val="11"/>
      <name val="Arial"/>
      <family val="2"/>
    </font>
    <font>
      <sz val="14"/>
      <name val="Arial"/>
      <family val="2"/>
    </font>
    <font>
      <b/>
      <sz val="14"/>
      <name val="Arial CE"/>
      <charset val="238"/>
    </font>
    <font>
      <b/>
      <sz val="16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2" fillId="0" borderId="0"/>
  </cellStyleXfs>
  <cellXfs count="165">
    <xf numFmtId="0" fontId="0" fillId="0" borderId="0" xfId="0"/>
    <xf numFmtId="0" fontId="1" fillId="0" borderId="0" xfId="0" applyFont="1"/>
    <xf numFmtId="0" fontId="9" fillId="0" borderId="0" xfId="5"/>
    <xf numFmtId="0" fontId="10" fillId="0" borderId="16" xfId="5" applyFont="1" applyBorder="1" applyAlignment="1">
      <alignment horizontal="center"/>
    </xf>
    <xf numFmtId="0" fontId="10" fillId="0" borderId="21" xfId="5" applyFont="1" applyBorder="1" applyAlignment="1">
      <alignment horizontal="center"/>
    </xf>
    <xf numFmtId="0" fontId="9" fillId="0" borderId="1" xfId="5" applyBorder="1"/>
    <xf numFmtId="3" fontId="9" fillId="0" borderId="2" xfId="5" applyNumberFormat="1" applyBorder="1"/>
    <xf numFmtId="3" fontId="9" fillId="3" borderId="23" xfId="5" applyNumberFormat="1" applyFill="1" applyBorder="1"/>
    <xf numFmtId="3" fontId="9" fillId="3" borderId="8" xfId="5" applyNumberFormat="1" applyFill="1" applyBorder="1"/>
    <xf numFmtId="0" fontId="9" fillId="0" borderId="3" xfId="5" applyBorder="1"/>
    <xf numFmtId="0" fontId="9" fillId="0" borderId="24" xfId="5" applyBorder="1" applyAlignment="1">
      <alignment horizontal="center"/>
    </xf>
    <xf numFmtId="3" fontId="9" fillId="0" borderId="16" xfId="5" applyNumberFormat="1" applyBorder="1"/>
    <xf numFmtId="3" fontId="9" fillId="3" borderId="21" xfId="5" applyNumberFormat="1" applyFill="1" applyBorder="1"/>
    <xf numFmtId="3" fontId="9" fillId="3" borderId="4" xfId="5" applyNumberFormat="1" applyFill="1" applyBorder="1"/>
    <xf numFmtId="0" fontId="9" fillId="0" borderId="25" xfId="5" applyBorder="1"/>
    <xf numFmtId="3" fontId="9" fillId="0" borderId="26" xfId="5" applyNumberFormat="1" applyBorder="1"/>
    <xf numFmtId="3" fontId="9" fillId="3" borderId="27" xfId="5" applyNumberFormat="1" applyFill="1" applyBorder="1"/>
    <xf numFmtId="3" fontId="9" fillId="3" borderId="28" xfId="5" applyNumberFormat="1" applyFill="1" applyBorder="1"/>
    <xf numFmtId="0" fontId="10" fillId="0" borderId="5" xfId="5" applyFont="1" applyBorder="1"/>
    <xf numFmtId="3" fontId="10" fillId="0" borderId="11" xfId="5" applyNumberFormat="1" applyFont="1" applyBorder="1"/>
    <xf numFmtId="3" fontId="10" fillId="3" borderId="29" xfId="5" applyNumberFormat="1" applyFont="1" applyFill="1" applyBorder="1"/>
    <xf numFmtId="3" fontId="10" fillId="0" borderId="10" xfId="5" applyNumberFormat="1" applyFont="1" applyBorder="1"/>
    <xf numFmtId="3" fontId="10" fillId="3" borderId="7" xfId="5" applyNumberFormat="1" applyFont="1" applyFill="1" applyBorder="1"/>
    <xf numFmtId="3" fontId="9" fillId="0" borderId="21" xfId="5" applyNumberFormat="1" applyBorder="1"/>
    <xf numFmtId="3" fontId="9" fillId="3" borderId="2" xfId="5" applyNumberFormat="1" applyFill="1" applyBorder="1"/>
    <xf numFmtId="3" fontId="9" fillId="0" borderId="23" xfId="5" applyNumberFormat="1" applyBorder="1"/>
    <xf numFmtId="3" fontId="9" fillId="3" borderId="16" xfId="5" applyNumberFormat="1" applyFill="1" applyBorder="1"/>
    <xf numFmtId="0" fontId="9" fillId="0" borderId="5" xfId="5" applyBorder="1"/>
    <xf numFmtId="0" fontId="10" fillId="0" borderId="14" xfId="5" applyFont="1" applyBorder="1"/>
    <xf numFmtId="0" fontId="9" fillId="0" borderId="31" xfId="5" applyFont="1" applyFill="1" applyBorder="1" applyAlignment="1">
      <alignment horizontal="center"/>
    </xf>
    <xf numFmtId="0" fontId="9" fillId="0" borderId="24" xfId="5" applyFill="1" applyBorder="1" applyAlignment="1">
      <alignment horizontal="center"/>
    </xf>
    <xf numFmtId="165" fontId="9" fillId="0" borderId="16" xfId="5" applyNumberFormat="1" applyBorder="1" applyAlignment="1">
      <alignment horizontal="center"/>
    </xf>
    <xf numFmtId="0" fontId="9" fillId="0" borderId="21" xfId="5" applyBorder="1" applyAlignment="1">
      <alignment horizontal="center"/>
    </xf>
    <xf numFmtId="0" fontId="9" fillId="0" borderId="16" xfId="5" applyBorder="1" applyAlignment="1">
      <alignment horizontal="center"/>
    </xf>
    <xf numFmtId="165" fontId="9" fillId="0" borderId="21" xfId="5" applyNumberFormat="1" applyBorder="1" applyAlignment="1">
      <alignment horizontal="center"/>
    </xf>
    <xf numFmtId="0" fontId="9" fillId="0" borderId="20" xfId="5" applyFill="1" applyBorder="1" applyAlignment="1">
      <alignment horizontal="center"/>
    </xf>
    <xf numFmtId="0" fontId="9" fillId="0" borderId="11" xfId="5" applyBorder="1" applyAlignment="1">
      <alignment horizontal="center"/>
    </xf>
    <xf numFmtId="165" fontId="9" fillId="0" borderId="30" xfId="5" applyNumberFormat="1" applyBorder="1" applyAlignment="1">
      <alignment horizontal="center"/>
    </xf>
    <xf numFmtId="2" fontId="9" fillId="0" borderId="0" xfId="5" applyNumberFormat="1"/>
    <xf numFmtId="2" fontId="9" fillId="0" borderId="16" xfId="5" applyNumberFormat="1" applyBorder="1" applyAlignment="1">
      <alignment horizontal="center"/>
    </xf>
    <xf numFmtId="2" fontId="9" fillId="0" borderId="21" xfId="5" applyNumberFormat="1" applyBorder="1" applyAlignment="1">
      <alignment horizontal="center"/>
    </xf>
    <xf numFmtId="0" fontId="10" fillId="0" borderId="3" xfId="5" applyFont="1" applyBorder="1"/>
    <xf numFmtId="2" fontId="10" fillId="0" borderId="16" xfId="5" applyNumberFormat="1" applyFont="1" applyBorder="1" applyAlignment="1">
      <alignment horizontal="center"/>
    </xf>
    <xf numFmtId="0" fontId="9" fillId="0" borderId="34" xfId="5" applyBorder="1"/>
    <xf numFmtId="2" fontId="9" fillId="0" borderId="18" xfId="5" applyNumberFormat="1" applyBorder="1" applyAlignment="1">
      <alignment horizontal="center"/>
    </xf>
    <xf numFmtId="2" fontId="9" fillId="0" borderId="19" xfId="5" applyNumberFormat="1" applyBorder="1" applyAlignment="1">
      <alignment horizontal="center"/>
    </xf>
    <xf numFmtId="2" fontId="9" fillId="0" borderId="35" xfId="5" applyNumberFormat="1" applyBorder="1" applyAlignment="1">
      <alignment horizontal="center"/>
    </xf>
    <xf numFmtId="2" fontId="9" fillId="0" borderId="0" xfId="5" applyNumberFormat="1" applyBorder="1" applyAlignment="1">
      <alignment horizontal="center"/>
    </xf>
    <xf numFmtId="2" fontId="10" fillId="0" borderId="21" xfId="5" applyNumberFormat="1" applyFont="1" applyBorder="1" applyAlignment="1">
      <alignment horizontal="center"/>
    </xf>
    <xf numFmtId="0" fontId="10" fillId="0" borderId="15" xfId="5" applyFont="1" applyBorder="1"/>
    <xf numFmtId="0" fontId="10" fillId="0" borderId="12" xfId="5" applyFont="1" applyBorder="1" applyAlignment="1">
      <alignment horizontal="center"/>
    </xf>
    <xf numFmtId="0" fontId="10" fillId="0" borderId="13" xfId="5" applyFont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9" fillId="0" borderId="0" xfId="5" applyBorder="1" applyAlignment="1">
      <alignment horizontal="center"/>
    </xf>
    <xf numFmtId="165" fontId="9" fillId="0" borderId="0" xfId="5" applyNumberFormat="1" applyBorder="1" applyAlignment="1">
      <alignment horizontal="center"/>
    </xf>
    <xf numFmtId="0" fontId="4" fillId="2" borderId="38" xfId="6" applyFont="1" applyFill="1" applyBorder="1"/>
    <xf numFmtId="0" fontId="11" fillId="2" borderId="39" xfId="6" applyFont="1" applyFill="1" applyBorder="1" applyAlignment="1"/>
    <xf numFmtId="0" fontId="12" fillId="2" borderId="39" xfId="6" applyFont="1" applyFill="1" applyBorder="1" applyAlignment="1">
      <alignment horizontal="left" vertical="center"/>
    </xf>
    <xf numFmtId="0" fontId="11" fillId="2" borderId="39" xfId="6" applyFont="1" applyFill="1" applyBorder="1"/>
    <xf numFmtId="0" fontId="8" fillId="2" borderId="39" xfId="6" applyFont="1" applyFill="1" applyBorder="1" applyAlignment="1">
      <alignment vertical="center" wrapText="1"/>
    </xf>
    <xf numFmtId="0" fontId="11" fillId="2" borderId="0" xfId="6" applyFont="1" applyFill="1" applyBorder="1"/>
    <xf numFmtId="0" fontId="9" fillId="2" borderId="0" xfId="5" applyFill="1"/>
    <xf numFmtId="0" fontId="9" fillId="2" borderId="18" xfId="5" applyFill="1" applyBorder="1"/>
    <xf numFmtId="0" fontId="9" fillId="2" borderId="35" xfId="5" applyFill="1" applyBorder="1"/>
    <xf numFmtId="0" fontId="9" fillId="2" borderId="19" xfId="5" applyFill="1" applyBorder="1"/>
    <xf numFmtId="0" fontId="9" fillId="2" borderId="16" xfId="5" applyFill="1" applyBorder="1"/>
    <xf numFmtId="0" fontId="9" fillId="2" borderId="0" xfId="5" applyFill="1" applyBorder="1"/>
    <xf numFmtId="0" fontId="9" fillId="2" borderId="21" xfId="5" applyFill="1" applyBorder="1"/>
    <xf numFmtId="0" fontId="9" fillId="2" borderId="26" xfId="5" applyFill="1" applyBorder="1"/>
    <xf numFmtId="0" fontId="9" fillId="2" borderId="37" xfId="5" applyFill="1" applyBorder="1"/>
    <xf numFmtId="0" fontId="9" fillId="2" borderId="27" xfId="5" applyFill="1" applyBorder="1"/>
    <xf numFmtId="0" fontId="0" fillId="0" borderId="0" xfId="0" applyAlignment="1">
      <alignment horizontal="center"/>
    </xf>
    <xf numFmtId="0" fontId="5" fillId="0" borderId="0" xfId="0" applyFont="1" applyFill="1" applyBorder="1" applyAlignment="1" applyProtection="1">
      <alignment horizontal="left" vertical="justify"/>
    </xf>
    <xf numFmtId="0" fontId="7" fillId="0" borderId="0" xfId="0" applyFont="1" applyFill="1" applyBorder="1" applyAlignment="1" applyProtection="1">
      <alignment horizontal="left" vertical="justify"/>
    </xf>
    <xf numFmtId="0" fontId="9" fillId="0" borderId="21" xfId="5" applyFont="1" applyBorder="1" applyAlignment="1">
      <alignment wrapText="1"/>
    </xf>
    <xf numFmtId="3" fontId="10" fillId="3" borderId="36" xfId="5" applyNumberFormat="1" applyFont="1" applyFill="1" applyBorder="1"/>
    <xf numFmtId="3" fontId="10" fillId="0" borderId="29" xfId="5" applyNumberFormat="1" applyFont="1" applyBorder="1"/>
    <xf numFmtId="0" fontId="9" fillId="0" borderId="30" xfId="5" applyFont="1" applyBorder="1" applyAlignment="1">
      <alignment horizontal="center" wrapText="1"/>
    </xf>
    <xf numFmtId="0" fontId="9" fillId="3" borderId="24" xfId="5" applyFill="1" applyBorder="1"/>
    <xf numFmtId="0" fontId="9" fillId="3" borderId="17" xfId="5" applyFill="1" applyBorder="1"/>
    <xf numFmtId="0" fontId="9" fillId="3" borderId="9" xfId="5" applyFill="1" applyBorder="1"/>
    <xf numFmtId="0" fontId="0" fillId="0" borderId="0" xfId="0" applyFont="1"/>
    <xf numFmtId="0" fontId="10" fillId="7" borderId="14" xfId="5" applyFont="1" applyFill="1" applyBorder="1"/>
    <xf numFmtId="0" fontId="10" fillId="7" borderId="31" xfId="5" applyFont="1" applyFill="1" applyBorder="1"/>
    <xf numFmtId="0" fontId="9" fillId="4" borderId="0" xfId="5" applyFill="1" applyBorder="1" applyAlignment="1">
      <alignment horizontal="center"/>
    </xf>
    <xf numFmtId="165" fontId="9" fillId="4" borderId="0" xfId="5" applyNumberFormat="1" applyFill="1" applyBorder="1" applyAlignment="1">
      <alignment horizontal="center"/>
    </xf>
    <xf numFmtId="165" fontId="9" fillId="4" borderId="6" xfId="5" applyNumberFormat="1" applyFill="1" applyBorder="1" applyAlignment="1">
      <alignment horizontal="center"/>
    </xf>
    <xf numFmtId="165" fontId="9" fillId="6" borderId="4" xfId="5" applyNumberFormat="1" applyFill="1" applyBorder="1" applyAlignment="1">
      <alignment horizontal="center"/>
    </xf>
    <xf numFmtId="0" fontId="9" fillId="6" borderId="4" xfId="5" applyFill="1" applyBorder="1" applyAlignment="1">
      <alignment horizontal="center"/>
    </xf>
    <xf numFmtId="0" fontId="9" fillId="6" borderId="7" xfId="5" applyFill="1" applyBorder="1" applyAlignment="1">
      <alignment horizontal="center"/>
    </xf>
    <xf numFmtId="3" fontId="9" fillId="3" borderId="11" xfId="5" applyNumberFormat="1" applyFill="1" applyBorder="1"/>
    <xf numFmtId="3" fontId="9" fillId="4" borderId="2" xfId="5" applyNumberFormat="1" applyFill="1" applyBorder="1" applyProtection="1">
      <protection locked="0"/>
    </xf>
    <xf numFmtId="3" fontId="9" fillId="4" borderId="16" xfId="5" applyNumberFormat="1" applyFill="1" applyBorder="1" applyProtection="1">
      <protection locked="0"/>
    </xf>
    <xf numFmtId="0" fontId="9" fillId="0" borderId="5" xfId="5" applyFont="1" applyBorder="1"/>
    <xf numFmtId="3" fontId="10" fillId="3" borderId="30" xfId="5" applyNumberFormat="1" applyFont="1" applyFill="1" applyBorder="1"/>
    <xf numFmtId="3" fontId="10" fillId="4" borderId="6" xfId="5" applyNumberFormat="1" applyFont="1" applyFill="1" applyBorder="1" applyProtection="1">
      <protection locked="0"/>
    </xf>
    <xf numFmtId="3" fontId="9" fillId="4" borderId="4" xfId="5" applyNumberFormat="1" applyFill="1" applyBorder="1" applyProtection="1">
      <protection locked="0"/>
    </xf>
    <xf numFmtId="3" fontId="9" fillId="4" borderId="7" xfId="5" applyNumberFormat="1" applyFill="1" applyBorder="1" applyProtection="1">
      <protection locked="0"/>
    </xf>
    <xf numFmtId="165" fontId="9" fillId="5" borderId="0" xfId="5" applyNumberFormat="1" applyFill="1" applyBorder="1" applyAlignment="1">
      <alignment horizontal="center"/>
    </xf>
    <xf numFmtId="0" fontId="9" fillId="5" borderId="0" xfId="5" applyFill="1" applyBorder="1" applyAlignment="1">
      <alignment horizontal="center"/>
    </xf>
    <xf numFmtId="0" fontId="9" fillId="5" borderId="6" xfId="5" applyFill="1" applyBorder="1" applyAlignment="1">
      <alignment horizontal="center"/>
    </xf>
    <xf numFmtId="165" fontId="9" fillId="5" borderId="6" xfId="5" applyNumberFormat="1" applyFill="1" applyBorder="1" applyAlignment="1">
      <alignment horizontal="center"/>
    </xf>
    <xf numFmtId="0" fontId="9" fillId="0" borderId="4" xfId="5" applyBorder="1" applyAlignment="1">
      <alignment horizontal="center"/>
    </xf>
    <xf numFmtId="165" fontId="9" fillId="0" borderId="4" xfId="5" applyNumberFormat="1" applyBorder="1" applyAlignment="1">
      <alignment horizontal="center"/>
    </xf>
    <xf numFmtId="165" fontId="9" fillId="0" borderId="7" xfId="5" applyNumberFormat="1" applyBorder="1" applyAlignment="1">
      <alignment horizontal="center"/>
    </xf>
    <xf numFmtId="3" fontId="9" fillId="0" borderId="8" xfId="5" applyNumberFormat="1" applyBorder="1"/>
    <xf numFmtId="3" fontId="9" fillId="0" borderId="4" xfId="5" applyNumberFormat="1" applyBorder="1"/>
    <xf numFmtId="3" fontId="10" fillId="0" borderId="49" xfId="5" applyNumberFormat="1" applyFont="1" applyBorder="1"/>
    <xf numFmtId="3" fontId="9" fillId="3" borderId="50" xfId="5" applyNumberFormat="1" applyFill="1" applyBorder="1"/>
    <xf numFmtId="3" fontId="9" fillId="3" borderId="0" xfId="5" applyNumberFormat="1" applyFill="1" applyBorder="1"/>
    <xf numFmtId="3" fontId="9" fillId="3" borderId="6" xfId="5" applyNumberFormat="1" applyFill="1" applyBorder="1"/>
    <xf numFmtId="3" fontId="9" fillId="4" borderId="21" xfId="5" applyNumberFormat="1" applyFill="1" applyBorder="1" applyProtection="1">
      <protection locked="0"/>
    </xf>
    <xf numFmtId="3" fontId="9" fillId="4" borderId="30" xfId="5" applyNumberFormat="1" applyFill="1" applyBorder="1" applyProtection="1">
      <protection locked="0"/>
    </xf>
    <xf numFmtId="0" fontId="9" fillId="4" borderId="6" xfId="5" applyFill="1" applyBorder="1" applyAlignment="1">
      <alignment horizontal="center"/>
    </xf>
    <xf numFmtId="2" fontId="9" fillId="0" borderId="4" xfId="5" applyNumberFormat="1" applyBorder="1" applyAlignment="1">
      <alignment horizontal="center"/>
    </xf>
    <xf numFmtId="2" fontId="9" fillId="0" borderId="51" xfId="5" applyNumberFormat="1" applyBorder="1" applyAlignment="1">
      <alignment horizontal="center"/>
    </xf>
    <xf numFmtId="2" fontId="10" fillId="0" borderId="4" xfId="5" applyNumberFormat="1" applyFont="1" applyBorder="1" applyAlignment="1">
      <alignment horizontal="center"/>
    </xf>
    <xf numFmtId="3" fontId="10" fillId="4" borderId="11" xfId="5" applyNumberFormat="1" applyFont="1" applyFill="1" applyBorder="1" applyProtection="1">
      <protection locked="0"/>
    </xf>
    <xf numFmtId="3" fontId="9" fillId="4" borderId="23" xfId="5" applyNumberFormat="1" applyFill="1" applyBorder="1" applyProtection="1">
      <protection locked="0"/>
    </xf>
    <xf numFmtId="3" fontId="9" fillId="4" borderId="8" xfId="5" applyNumberFormat="1" applyFill="1" applyBorder="1" applyProtection="1"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2" borderId="39" xfId="6" applyFont="1" applyFill="1" applyBorder="1" applyAlignment="1">
      <alignment horizontal="center" vertical="center" wrapText="1"/>
    </xf>
    <xf numFmtId="0" fontId="8" fillId="2" borderId="40" xfId="6" applyFont="1" applyFill="1" applyBorder="1" applyAlignment="1">
      <alignment horizontal="center" vertical="center" wrapText="1"/>
    </xf>
    <xf numFmtId="0" fontId="9" fillId="0" borderId="22" xfId="5" applyFont="1" applyBorder="1" applyAlignment="1">
      <alignment horizontal="center" vertical="center" textRotation="45"/>
    </xf>
    <xf numFmtId="0" fontId="9" fillId="0" borderId="24" xfId="5" applyFont="1" applyBorder="1" applyAlignment="1">
      <alignment horizontal="center" vertical="center" textRotation="45"/>
    </xf>
    <xf numFmtId="0" fontId="9" fillId="0" borderId="20" xfId="5" applyFont="1" applyBorder="1" applyAlignment="1">
      <alignment horizontal="center" vertical="center" textRotation="45"/>
    </xf>
    <xf numFmtId="0" fontId="10" fillId="0" borderId="0" xfId="5" applyFont="1" applyBorder="1" applyAlignment="1">
      <alignment horizontal="center"/>
    </xf>
    <xf numFmtId="0" fontId="10" fillId="0" borderId="6" xfId="5" applyFont="1" applyBorder="1" applyAlignment="1">
      <alignment horizontal="center"/>
    </xf>
    <xf numFmtId="0" fontId="10" fillId="4" borderId="18" xfId="5" applyFont="1" applyFill="1" applyBorder="1" applyAlignment="1" applyProtection="1">
      <alignment horizontal="center"/>
      <protection locked="0"/>
    </xf>
    <xf numFmtId="0" fontId="10" fillId="4" borderId="19" xfId="5" applyFont="1" applyFill="1" applyBorder="1" applyAlignment="1" applyProtection="1">
      <alignment horizontal="center"/>
      <protection locked="0"/>
    </xf>
    <xf numFmtId="0" fontId="10" fillId="0" borderId="18" xfId="5" applyFont="1" applyBorder="1" applyAlignment="1">
      <alignment horizontal="center"/>
    </xf>
    <xf numFmtId="0" fontId="10" fillId="0" borderId="19" xfId="5" applyFont="1" applyBorder="1" applyAlignment="1">
      <alignment horizontal="center"/>
    </xf>
    <xf numFmtId="2" fontId="10" fillId="0" borderId="36" xfId="5" applyNumberFormat="1" applyFont="1" applyBorder="1" applyAlignment="1">
      <alignment horizontal="center"/>
    </xf>
    <xf numFmtId="2" fontId="10" fillId="0" borderId="29" xfId="5" applyNumberFormat="1" applyFont="1" applyBorder="1" applyAlignment="1">
      <alignment horizontal="center"/>
    </xf>
    <xf numFmtId="2" fontId="10" fillId="0" borderId="49" xfId="5" applyNumberFormat="1" applyFont="1" applyBorder="1" applyAlignment="1">
      <alignment horizontal="center"/>
    </xf>
    <xf numFmtId="0" fontId="10" fillId="0" borderId="32" xfId="5" applyFont="1" applyBorder="1" applyAlignment="1">
      <alignment horizontal="center"/>
    </xf>
    <xf numFmtId="0" fontId="10" fillId="0" borderId="33" xfId="5" applyFont="1" applyBorder="1" applyAlignment="1">
      <alignment horizontal="center"/>
    </xf>
    <xf numFmtId="0" fontId="10" fillId="0" borderId="13" xfId="5" applyFont="1" applyBorder="1" applyAlignment="1">
      <alignment horizontal="center"/>
    </xf>
    <xf numFmtId="0" fontId="10" fillId="7" borderId="32" xfId="5" applyFont="1" applyFill="1" applyBorder="1" applyAlignment="1">
      <alignment horizontal="center"/>
    </xf>
    <xf numFmtId="0" fontId="10" fillId="7" borderId="33" xfId="5" applyFont="1" applyFill="1" applyBorder="1" applyAlignment="1">
      <alignment horizontal="center"/>
    </xf>
    <xf numFmtId="0" fontId="10" fillId="7" borderId="13" xfId="5" applyFont="1" applyFill="1" applyBorder="1" applyAlignment="1">
      <alignment horizontal="center"/>
    </xf>
    <xf numFmtId="0" fontId="14" fillId="0" borderId="41" xfId="5" applyFont="1" applyBorder="1" applyAlignment="1">
      <alignment horizontal="center" vertical="center"/>
    </xf>
    <xf numFmtId="0" fontId="14" fillId="0" borderId="42" xfId="5" applyFont="1" applyBorder="1" applyAlignment="1">
      <alignment horizontal="center" vertical="center"/>
    </xf>
    <xf numFmtId="0" fontId="14" fillId="0" borderId="43" xfId="5" applyFont="1" applyBorder="1" applyAlignment="1">
      <alignment horizontal="center" vertical="center"/>
    </xf>
    <xf numFmtId="0" fontId="14" fillId="0" borderId="44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4" fillId="0" borderId="45" xfId="5" applyFont="1" applyBorder="1" applyAlignment="1">
      <alignment horizontal="center" vertical="center"/>
    </xf>
    <xf numFmtId="0" fontId="14" fillId="0" borderId="46" xfId="5" applyFont="1" applyBorder="1" applyAlignment="1">
      <alignment horizontal="center" vertical="center"/>
    </xf>
    <xf numFmtId="0" fontId="14" fillId="0" borderId="47" xfId="5" applyFont="1" applyBorder="1" applyAlignment="1">
      <alignment horizontal="center" vertical="center"/>
    </xf>
    <xf numFmtId="0" fontId="14" fillId="0" borderId="48" xfId="5" applyFont="1" applyBorder="1" applyAlignment="1">
      <alignment horizontal="center" vertical="center"/>
    </xf>
    <xf numFmtId="0" fontId="9" fillId="0" borderId="52" xfId="5" applyFill="1" applyBorder="1"/>
    <xf numFmtId="0" fontId="0" fillId="4" borderId="53" xfId="0" applyFill="1" applyBorder="1" applyProtection="1">
      <protection locked="0"/>
    </xf>
    <xf numFmtId="0" fontId="13" fillId="0" borderId="41" xfId="5" applyFont="1" applyBorder="1" applyAlignment="1">
      <alignment horizontal="center" vertical="center" wrapText="1"/>
    </xf>
    <xf numFmtId="0" fontId="13" fillId="0" borderId="42" xfId="5" applyFont="1" applyBorder="1" applyAlignment="1">
      <alignment horizontal="center" vertical="center" wrapText="1"/>
    </xf>
    <xf numFmtId="0" fontId="13" fillId="0" borderId="43" xfId="5" applyFont="1" applyBorder="1" applyAlignment="1">
      <alignment horizontal="center" vertical="center" wrapText="1"/>
    </xf>
    <xf numFmtId="0" fontId="13" fillId="0" borderId="44" xfId="5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 wrapText="1"/>
    </xf>
    <xf numFmtId="0" fontId="13" fillId="0" borderId="45" xfId="5" applyFont="1" applyBorder="1" applyAlignment="1">
      <alignment horizontal="center" vertical="center" wrapText="1"/>
    </xf>
    <xf numFmtId="0" fontId="13" fillId="0" borderId="46" xfId="5" applyFont="1" applyBorder="1" applyAlignment="1">
      <alignment horizontal="center" vertical="center" wrapText="1"/>
    </xf>
    <xf numFmtId="0" fontId="13" fillId="0" borderId="47" xfId="5" applyFont="1" applyBorder="1" applyAlignment="1">
      <alignment horizontal="center" vertical="center" wrapText="1"/>
    </xf>
    <xf numFmtId="0" fontId="13" fillId="0" borderId="48" xfId="5" applyFont="1" applyBorder="1" applyAlignment="1">
      <alignment horizontal="center" vertical="center" wrapText="1"/>
    </xf>
    <xf numFmtId="0" fontId="9" fillId="0" borderId="54" xfId="5" applyBorder="1"/>
    <xf numFmtId="0" fontId="9" fillId="0" borderId="54" xfId="5" applyBorder="1" applyAlignment="1">
      <alignment horizontal="center"/>
    </xf>
    <xf numFmtId="3" fontId="9" fillId="0" borderId="54" xfId="5" applyNumberFormat="1" applyBorder="1"/>
  </cellXfs>
  <cellStyles count="7">
    <cellStyle name="Čárka 2" xfId="3" xr:uid="{00000000-0005-0000-0000-000000000000}"/>
    <cellStyle name="Normální" xfId="0" builtinId="0"/>
    <cellStyle name="Normální 2" xfId="1" xr:uid="{00000000-0005-0000-0000-000003000000}"/>
    <cellStyle name="Normální 3" xfId="2" xr:uid="{00000000-0005-0000-0000-000004000000}"/>
    <cellStyle name="Normální 3 2" xfId="6" xr:uid="{00000000-0005-0000-0000-000005000000}"/>
    <cellStyle name="Normální 4" xfId="5" xr:uid="{00000000-0005-0000-0000-000006000000}"/>
    <cellStyle name="Procenta 2" xfId="4" xr:uid="{00000000-0005-0000-0000-000008000000}"/>
  </cellStyles>
  <dxfs count="3">
    <dxf>
      <fill>
        <patternFill>
          <bgColor theme="6" tint="0.39994506668294322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66FF99"/>
      <color rgb="FF99FF99"/>
      <color rgb="FFFF66FF"/>
      <color rgb="FF66FF66"/>
      <color rgb="FFCCFFCC"/>
      <color rgb="FFCC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139699</xdr:colOff>
      <xdr:row>2</xdr:row>
      <xdr:rowOff>3174</xdr:rowOff>
    </xdr:from>
    <xdr:to>
      <xdr:col>6</xdr:col>
      <xdr:colOff>849849</xdr:colOff>
      <xdr:row>34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39699" y="1005806"/>
          <a:ext cx="5169473" cy="5754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I. ÚVOD</a:t>
          </a:r>
        </a:p>
        <a:p>
          <a:pPr algn="l" rtl="0">
            <a:lnSpc>
              <a:spcPts val="11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Tato analýza vyhodnocuje ekonomické zdraví modelové firmy z pohledu bonity.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Analýza pokrývá 2 uzavřená účetní období modolevé firmy pro ukázku a je připravena pro doplnění dalšího období k vyzkoušení. Data však můžete změnit na Vámi požadovaná ve všech třech obdobích.</a:t>
          </a:r>
        </a:p>
        <a:p>
          <a:pPr algn="l" rtl="0">
            <a:lnSpc>
              <a:spcPts val="11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r>
            <a:rPr lang="cs-CZ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II. TEST BONITY</a:t>
          </a:r>
          <a:endParaRPr lang="cs-CZ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endParaRPr lang="cs-CZ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r>
            <a:rPr lang="cs-CZ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Celkový pohled na finanční zdraví firmy za uplynulý hospodářský rok vyjádřený jedním číslem poskytuje rychlý bonitní test. Hodnotí se 2 hlavní složky bonity firmy:</a:t>
          </a:r>
        </a:p>
        <a:p>
          <a:pPr rtl="0">
            <a:lnSpc>
              <a:spcPts val="1100"/>
            </a:lnSpc>
          </a:pPr>
          <a:endParaRPr lang="cs-CZ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r>
            <a:rPr lang="cs-CZ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finanční stabilita,  </a:t>
          </a:r>
        </a:p>
        <a:p>
          <a:pPr rtl="0">
            <a:lnSpc>
              <a:spcPts val="1100"/>
            </a:lnSpc>
          </a:pPr>
          <a:r>
            <a:rPr lang="cs-CZ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výkonnost. </a:t>
          </a:r>
        </a:p>
        <a:p>
          <a:pPr rtl="0">
            <a:lnSpc>
              <a:spcPts val="1100"/>
            </a:lnSpc>
          </a:pPr>
          <a:endParaRPr lang="cs-CZ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100"/>
            </a:lnSpc>
          </a:pPr>
          <a:r>
            <a:rPr lang="cs-CZ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Tyto charakteristiky finanční kondice firmy se posuzují obdobně jako při známkování ve škole (1 nejlepší, 5 nejhorší výsledek) na základě definované škály hodnotící vybrané 4 ekonomické ukazatele. Průměr dílčích ukazatelů obou složek bonity určuje jejich známku. Výsledná známka bonity firmy je průměrem známek za finanční stabilitu a výkonnost.</a:t>
          </a:r>
        </a:p>
        <a:p>
          <a:pPr rtl="0">
            <a:lnSpc>
              <a:spcPts val="1100"/>
            </a:lnSpc>
          </a:pPr>
          <a:endParaRPr lang="cs-CZ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III. VSTUPY</a:t>
          </a:r>
        </a:p>
        <a:p>
          <a:pPr rtl="0">
            <a:lnSpc>
              <a:spcPts val="1100"/>
            </a:lnSpc>
          </a:pPr>
          <a:endParaRPr lang="cs-CZ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 výpočty vyplňte požadované údaje z rozvahy a výsledovky hodnocené firmy na záložce vstupy (zelené buňky). Záložka Test-bonity se automaticky doplní.</a:t>
          </a: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l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IV. DALŠÍ INFORMACE</a:t>
          </a: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 případě dotazů k rozboru ekonomického vývoje se neváhejte obrátit na odborné konzultanty společnosti PADIA - svět podnikových financí, info@padia.cz, www.padia.cz.</a:t>
          </a: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	</a:t>
          </a: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152400</xdr:rowOff>
    </xdr:from>
    <xdr:to>
      <xdr:col>4</xdr:col>
      <xdr:colOff>0</xdr:colOff>
      <xdr:row>0</xdr:row>
      <xdr:rowOff>685800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C49B2AE-F18E-2F44-BA95-BC3455192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0"/>
          <a:ext cx="2628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25400</xdr:rowOff>
    </xdr:from>
    <xdr:to>
      <xdr:col>1</xdr:col>
      <xdr:colOff>2647950</xdr:colOff>
      <xdr:row>3</xdr:row>
      <xdr:rowOff>63500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E90999F6-0660-E646-9461-1DB0C087B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25400"/>
          <a:ext cx="2628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25400</xdr:rowOff>
    </xdr:from>
    <xdr:to>
      <xdr:col>1</xdr:col>
      <xdr:colOff>2647950</xdr:colOff>
      <xdr:row>3</xdr:row>
      <xdr:rowOff>63500</xdr:rowOff>
    </xdr:to>
    <xdr:pic>
      <xdr:nvPicPr>
        <xdr:cNvPr id="2" name="Obrázek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25400"/>
          <a:ext cx="2628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K-PRO\LOCALS~1\Temp\EVALENT\AR_kontakt\EVALENT%20demo\Eva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_list"/>
      <sheetName val="MO_vstupy_SA"/>
      <sheetName val="VS_výkaz_zisků_a_ztrát"/>
      <sheetName val="VS_rozvaha"/>
      <sheetName val="VS_doplňkové_údaje"/>
      <sheetName val="MO_peněžní_toky_95"/>
      <sheetName val="MO_peněžní_toky_96"/>
      <sheetName val="MO_ukazatele"/>
      <sheetName val="MO_struktura_zdrojů_financování"/>
      <sheetName val="MO_dluhopisy"/>
      <sheetName val="MO_náklady_na_cizí_kapitál"/>
      <sheetName val="L_Anal"/>
      <sheetName val="MO_náklady_vlastního_kapitálu"/>
      <sheetName val="MO_vážené_prům_nákl_kap"/>
      <sheetName val="MO_čistý_investovaný_kapitál"/>
      <sheetName val="MO_pom_veličiny_pro_pokr_hod"/>
      <sheetName val="Gr_Vnitřní tempo růstu 2F"/>
      <sheetName val="MO_vnitřní_tempo_růstu_2F"/>
      <sheetName val="Gr_Udržitelné tempo růstu 2F"/>
      <sheetName val="MO_naklady_SA"/>
      <sheetName val="MO_udržitelné_tempo_růstu_2F"/>
      <sheetName val="MO_volné_PT_do_firmy"/>
      <sheetName val="MO_hodnota_z_VPT_do_firmy"/>
      <sheetName val="MO_vystupy_SA"/>
      <sheetName val="MO_volné_PT_do_vl_jmění"/>
      <sheetName val="MO_hodnota_z_přidané_hodnoty"/>
      <sheetName val="MO_kapitalizovaný_zisk"/>
      <sheetName val="MO_hodnota_odhadem"/>
      <sheetName val="V_Porovnání metod"/>
      <sheetName val="V_Seznam listů"/>
      <sheetName val="V_Pomocný"/>
      <sheetName val="Gr_HF z VPT likvidační hodnota"/>
      <sheetName val="Gr_HF z VPT - perpetuita"/>
      <sheetName val="Gr_HF z VPT fakturační hodnota"/>
      <sheetName val="Gr_HF z EVA"/>
      <sheetName val="Gr_HF z VPT do vl.jmění"/>
      <sheetName val="Gr_Porovnání metod"/>
      <sheetName val="SY_data_pro_grafy"/>
      <sheetName val="SY_načtení_z_Planalu"/>
      <sheetName val="SY_načtení_ze_Stratexu4"/>
      <sheetName val="SY_soucty_vstupy"/>
      <sheetName val="M_načtení_dat"/>
      <sheetName val="M_základní"/>
      <sheetName val="M_součty"/>
      <sheetName val="M_administrace"/>
      <sheetName val="D_SaveAs"/>
      <sheetName val="D_poznamka"/>
      <sheetName val="D_nastaveni"/>
      <sheetName val="M_D_nastaveni"/>
      <sheetName val="D_skoc_vstupy"/>
      <sheetName val="D_skoc_naklady"/>
      <sheetName val="D_skoc_hodnota"/>
      <sheetName val="M_D_skoc"/>
      <sheetName val="D_skoc_grafy"/>
      <sheetName val="D_skoc_vlastni"/>
      <sheetName val="D_tisk_vstupy"/>
      <sheetName val="D_tisk_naklady"/>
      <sheetName val="M_D_tisk"/>
      <sheetName val="M_tržní_hodnota"/>
      <sheetName val="D_tisk_hodnota"/>
      <sheetName val="D_tisk_grafy"/>
      <sheetName val="D_tisk_sestavy"/>
      <sheetName val="D_FiltrObd"/>
      <sheetName val="D_VybSpol_Exp"/>
      <sheetName val="L_PSetup"/>
      <sheetName val="D_PSetup"/>
      <sheetName val="D_ColWidth"/>
      <sheetName val="L_doplňkové_údaje_pro_export"/>
      <sheetName val="D_VybODBC"/>
      <sheetName val="D_VybODBC_G"/>
      <sheetName val="D_DBLogin"/>
      <sheetName val="D_VybSpol_Inp"/>
      <sheetName val="D_VybPlan"/>
      <sheetName val="D_SChart"/>
      <sheetName val="G_Graf řad"/>
      <sheetName val="D_Grafy"/>
      <sheetName val="M_SQLKod"/>
      <sheetName val="SY_SQLpom"/>
      <sheetName val="M_SChart"/>
      <sheetName val="D_OwnSheet"/>
      <sheetName val="M_Own"/>
      <sheetName val="M_E97"/>
      <sheetName val="D_OwnDef"/>
      <sheetName val="ANALWI"/>
      <sheetName val="M_AnalZav"/>
      <sheetName val="D_Anal"/>
      <sheetName val="D_VybTWI"/>
      <sheetName val="SY_Nastavení"/>
      <sheetName val="M_PURE16"/>
      <sheetName val="M_PURE32"/>
      <sheetName val="M_přeh"/>
      <sheetName val="M_vlastni_kapital"/>
      <sheetName val="M_97pure"/>
      <sheetName val="M_PSetup"/>
      <sheetName val="M_Sestav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2">
          <cell r="C2">
            <v>1998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8"/>
  <sheetViews>
    <sheetView workbookViewId="0">
      <selection activeCell="B17" sqref="B17"/>
    </sheetView>
  </sheetViews>
  <sheetFormatPr defaultColWidth="8.81640625" defaultRowHeight="14.5" x14ac:dyDescent="0.35"/>
  <cols>
    <col min="2" max="2" width="45.6328125" customWidth="1"/>
    <col min="3" max="3" width="8.6328125" customWidth="1"/>
    <col min="4" max="4" width="45.6328125" customWidth="1"/>
    <col min="5" max="6" width="10.6328125" customWidth="1"/>
  </cols>
  <sheetData>
    <row r="1" spans="2:6" ht="27.5" customHeight="1" x14ac:dyDescent="0.35">
      <c r="E1" s="121" t="s">
        <v>75</v>
      </c>
      <c r="F1" s="120" t="s">
        <v>74</v>
      </c>
    </row>
    <row r="2" spans="2:6" x14ac:dyDescent="0.35">
      <c r="B2" t="s">
        <v>51</v>
      </c>
      <c r="D2" t="s">
        <v>52</v>
      </c>
      <c r="E2" s="121"/>
      <c r="F2" s="120"/>
    </row>
    <row r="4" spans="2:6" ht="15" customHeight="1" x14ac:dyDescent="0.35">
      <c r="B4" s="72" t="s">
        <v>2</v>
      </c>
      <c r="D4" s="1" t="s">
        <v>43</v>
      </c>
      <c r="E4" s="71" t="s">
        <v>0</v>
      </c>
      <c r="F4" t="s">
        <v>42</v>
      </c>
    </row>
    <row r="5" spans="2:6" ht="15" customHeight="1" x14ac:dyDescent="0.35">
      <c r="B5" s="72" t="s">
        <v>3</v>
      </c>
      <c r="D5" s="1" t="s">
        <v>68</v>
      </c>
      <c r="E5" s="71" t="s">
        <v>0</v>
      </c>
      <c r="F5" t="s">
        <v>49</v>
      </c>
    </row>
    <row r="6" spans="2:6" ht="15" customHeight="1" x14ac:dyDescent="0.35">
      <c r="B6" s="72" t="s">
        <v>4</v>
      </c>
      <c r="D6" s="1" t="s">
        <v>69</v>
      </c>
      <c r="E6" s="71" t="s">
        <v>0</v>
      </c>
      <c r="F6" t="s">
        <v>44</v>
      </c>
    </row>
    <row r="7" spans="2:6" ht="15" customHeight="1" x14ac:dyDescent="0.35">
      <c r="B7" s="72" t="s">
        <v>5</v>
      </c>
      <c r="D7" s="1" t="s">
        <v>46</v>
      </c>
      <c r="E7" s="71" t="s">
        <v>0</v>
      </c>
      <c r="F7" t="s">
        <v>45</v>
      </c>
    </row>
    <row r="8" spans="2:6" ht="15" customHeight="1" x14ac:dyDescent="0.35">
      <c r="B8" s="72" t="s">
        <v>6</v>
      </c>
      <c r="D8" s="1" t="s">
        <v>15</v>
      </c>
      <c r="E8" s="71" t="s">
        <v>70</v>
      </c>
      <c r="F8" t="s">
        <v>71</v>
      </c>
    </row>
    <row r="9" spans="2:6" ht="15" customHeight="1" x14ac:dyDescent="0.35">
      <c r="B9" s="72" t="s">
        <v>7</v>
      </c>
      <c r="D9" s="1" t="s">
        <v>72</v>
      </c>
      <c r="E9" s="71" t="s">
        <v>70</v>
      </c>
      <c r="F9" t="s">
        <v>73</v>
      </c>
    </row>
    <row r="10" spans="2:6" ht="15" customHeight="1" x14ac:dyDescent="0.35">
      <c r="B10" s="72" t="s">
        <v>8</v>
      </c>
      <c r="D10" s="1" t="s">
        <v>48</v>
      </c>
      <c r="E10" s="71" t="s">
        <v>70</v>
      </c>
      <c r="F10" t="s">
        <v>47</v>
      </c>
    </row>
    <row r="11" spans="2:6" ht="15" customHeight="1" x14ac:dyDescent="0.35">
      <c r="B11" s="72" t="s">
        <v>82</v>
      </c>
      <c r="D11" s="1" t="s">
        <v>53</v>
      </c>
      <c r="E11" s="71" t="s">
        <v>70</v>
      </c>
      <c r="F11" t="s">
        <v>50</v>
      </c>
    </row>
    <row r="12" spans="2:6" ht="15" customHeight="1" x14ac:dyDescent="0.35">
      <c r="B12" s="72" t="s">
        <v>9</v>
      </c>
      <c r="D12" s="1" t="s">
        <v>76</v>
      </c>
      <c r="E12" s="71" t="s">
        <v>70</v>
      </c>
      <c r="F12" t="s">
        <v>77</v>
      </c>
    </row>
    <row r="13" spans="2:6" ht="15" customHeight="1" x14ac:dyDescent="0.35">
      <c r="B13" s="72" t="s">
        <v>12</v>
      </c>
      <c r="D13" s="1"/>
      <c r="E13" s="71"/>
    </row>
    <row r="14" spans="2:6" ht="15" customHeight="1" x14ac:dyDescent="0.35">
      <c r="B14" s="72" t="s">
        <v>10</v>
      </c>
      <c r="D14" s="81" t="s">
        <v>78</v>
      </c>
      <c r="E14" s="71"/>
    </row>
    <row r="15" spans="2:6" ht="15" customHeight="1" x14ac:dyDescent="0.35">
      <c r="B15" s="73" t="s">
        <v>11</v>
      </c>
      <c r="D15" s="81"/>
      <c r="E15" s="71"/>
    </row>
    <row r="16" spans="2:6" x14ac:dyDescent="0.35">
      <c r="D16" s="1" t="s">
        <v>79</v>
      </c>
    </row>
    <row r="17" spans="4:5" x14ac:dyDescent="0.35">
      <c r="D17" s="72" t="s">
        <v>80</v>
      </c>
      <c r="E17" s="71" t="s">
        <v>0</v>
      </c>
    </row>
    <row r="18" spans="4:5" x14ac:dyDescent="0.35">
      <c r="D18" s="72" t="s">
        <v>81</v>
      </c>
      <c r="E18" s="71" t="s">
        <v>70</v>
      </c>
    </row>
  </sheetData>
  <mergeCells count="2">
    <mergeCell ref="F1:F2"/>
    <mergeCell ref="E1:E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tabSelected="1" zoomScaleNormal="100" workbookViewId="0">
      <selection activeCell="F1" sqref="F1:G1"/>
    </sheetView>
  </sheetViews>
  <sheetFormatPr defaultColWidth="9.1796875" defaultRowHeight="12.5" x14ac:dyDescent="0.25"/>
  <cols>
    <col min="1" max="5" width="9.1796875" style="61"/>
    <col min="6" max="7" width="12.81640625" style="61" customWidth="1"/>
    <col min="8" max="16384" width="9.1796875" style="61"/>
  </cols>
  <sheetData>
    <row r="1" spans="1:8" ht="66.75" customHeight="1" x14ac:dyDescent="0.3">
      <c r="A1" s="55"/>
      <c r="B1" s="56"/>
      <c r="C1" s="57"/>
      <c r="D1" s="58"/>
      <c r="E1" s="59"/>
      <c r="F1" s="122" t="s">
        <v>83</v>
      </c>
      <c r="G1" s="123"/>
      <c r="H1" s="60"/>
    </row>
    <row r="2" spans="1:8" x14ac:dyDescent="0.25">
      <c r="A2" s="62"/>
      <c r="B2" s="63"/>
      <c r="C2" s="63"/>
      <c r="D2" s="63"/>
      <c r="E2" s="63"/>
      <c r="F2" s="63"/>
      <c r="G2" s="64"/>
    </row>
    <row r="3" spans="1:8" x14ac:dyDescent="0.25">
      <c r="A3" s="65"/>
      <c r="B3" s="66"/>
      <c r="C3" s="66"/>
      <c r="D3" s="66"/>
      <c r="E3" s="66"/>
      <c r="F3" s="66"/>
      <c r="G3" s="67"/>
    </row>
    <row r="4" spans="1:8" x14ac:dyDescent="0.25">
      <c r="A4" s="65"/>
      <c r="B4" s="66"/>
      <c r="C4" s="66"/>
      <c r="D4" s="66"/>
      <c r="E4" s="66"/>
      <c r="F4" s="66"/>
      <c r="G4" s="67"/>
    </row>
    <row r="5" spans="1:8" x14ac:dyDescent="0.25">
      <c r="A5" s="65"/>
      <c r="B5" s="66"/>
      <c r="C5" s="66"/>
      <c r="D5" s="66"/>
      <c r="E5" s="66"/>
      <c r="F5" s="66"/>
      <c r="G5" s="67"/>
    </row>
    <row r="6" spans="1:8" x14ac:dyDescent="0.25">
      <c r="A6" s="65"/>
      <c r="B6" s="66"/>
      <c r="C6" s="66"/>
      <c r="D6" s="66"/>
      <c r="E6" s="66"/>
      <c r="F6" s="66"/>
      <c r="G6" s="67"/>
    </row>
    <row r="7" spans="1:8" x14ac:dyDescent="0.25">
      <c r="A7" s="65"/>
      <c r="B7" s="66"/>
      <c r="C7" s="66"/>
      <c r="D7" s="66"/>
      <c r="E7" s="66"/>
      <c r="F7" s="66"/>
      <c r="G7" s="67"/>
    </row>
    <row r="8" spans="1:8" x14ac:dyDescent="0.25">
      <c r="A8" s="65"/>
      <c r="B8" s="66"/>
      <c r="C8" s="66"/>
      <c r="D8" s="66"/>
      <c r="E8" s="66"/>
      <c r="F8" s="66"/>
      <c r="G8" s="67"/>
    </row>
    <row r="9" spans="1:8" x14ac:dyDescent="0.25">
      <c r="A9" s="65"/>
      <c r="B9" s="66"/>
      <c r="C9" s="66"/>
      <c r="D9" s="66"/>
      <c r="E9" s="66"/>
      <c r="F9" s="66"/>
      <c r="G9" s="67"/>
    </row>
    <row r="10" spans="1:8" x14ac:dyDescent="0.25">
      <c r="A10" s="65"/>
      <c r="B10" s="66"/>
      <c r="C10" s="66"/>
      <c r="D10" s="66"/>
      <c r="E10" s="66"/>
      <c r="F10" s="66"/>
      <c r="G10" s="67"/>
    </row>
    <row r="11" spans="1:8" x14ac:dyDescent="0.25">
      <c r="A11" s="65"/>
      <c r="B11" s="66"/>
      <c r="C11" s="66"/>
      <c r="D11" s="66"/>
      <c r="E11" s="66"/>
      <c r="F11" s="66"/>
      <c r="G11" s="67"/>
    </row>
    <row r="12" spans="1:8" x14ac:dyDescent="0.25">
      <c r="A12" s="65"/>
      <c r="B12" s="66"/>
      <c r="C12" s="66"/>
      <c r="D12" s="66"/>
      <c r="E12" s="66"/>
      <c r="F12" s="66"/>
      <c r="G12" s="67"/>
    </row>
    <row r="13" spans="1:8" x14ac:dyDescent="0.25">
      <c r="A13" s="65"/>
      <c r="B13" s="66"/>
      <c r="C13" s="66"/>
      <c r="D13" s="66"/>
      <c r="E13" s="66"/>
      <c r="F13" s="66"/>
      <c r="G13" s="67"/>
    </row>
    <row r="14" spans="1:8" x14ac:dyDescent="0.25">
      <c r="A14" s="65"/>
      <c r="B14" s="66"/>
      <c r="C14" s="66"/>
      <c r="D14" s="66"/>
      <c r="E14" s="66"/>
      <c r="F14" s="66"/>
      <c r="G14" s="67"/>
    </row>
    <row r="15" spans="1:8" x14ac:dyDescent="0.25">
      <c r="A15" s="65"/>
      <c r="B15" s="66"/>
      <c r="C15" s="66"/>
      <c r="D15" s="66"/>
      <c r="E15" s="66"/>
      <c r="F15" s="66"/>
      <c r="G15" s="67"/>
    </row>
    <row r="16" spans="1:8" x14ac:dyDescent="0.25">
      <c r="A16" s="65"/>
      <c r="B16" s="66"/>
      <c r="C16" s="66"/>
      <c r="D16" s="66"/>
      <c r="E16" s="66"/>
      <c r="F16" s="66"/>
      <c r="G16" s="67"/>
    </row>
    <row r="17" spans="1:7" x14ac:dyDescent="0.25">
      <c r="A17" s="65"/>
      <c r="B17" s="66"/>
      <c r="C17" s="66"/>
      <c r="D17" s="66"/>
      <c r="E17" s="66"/>
      <c r="F17" s="66"/>
      <c r="G17" s="67"/>
    </row>
    <row r="18" spans="1:7" x14ac:dyDescent="0.25">
      <c r="A18" s="65"/>
      <c r="B18" s="66"/>
      <c r="C18" s="66"/>
      <c r="D18" s="66"/>
      <c r="E18" s="66"/>
      <c r="F18" s="66"/>
      <c r="G18" s="67"/>
    </row>
    <row r="19" spans="1:7" x14ac:dyDescent="0.25">
      <c r="A19" s="65"/>
      <c r="B19" s="66"/>
      <c r="C19" s="66"/>
      <c r="D19" s="66"/>
      <c r="E19" s="66"/>
      <c r="F19" s="66"/>
      <c r="G19" s="67"/>
    </row>
    <row r="20" spans="1:7" x14ac:dyDescent="0.25">
      <c r="A20" s="65"/>
      <c r="B20" s="66"/>
      <c r="C20" s="66"/>
      <c r="D20" s="66"/>
      <c r="E20" s="66"/>
      <c r="F20" s="66"/>
      <c r="G20" s="67"/>
    </row>
    <row r="21" spans="1:7" x14ac:dyDescent="0.25">
      <c r="A21" s="65"/>
      <c r="B21" s="66"/>
      <c r="C21" s="66"/>
      <c r="D21" s="66"/>
      <c r="E21" s="66"/>
      <c r="F21" s="66"/>
      <c r="G21" s="67"/>
    </row>
    <row r="22" spans="1:7" x14ac:dyDescent="0.25">
      <c r="A22" s="65"/>
      <c r="B22" s="66"/>
      <c r="C22" s="66"/>
      <c r="D22" s="66"/>
      <c r="E22" s="66"/>
      <c r="F22" s="66"/>
      <c r="G22" s="67"/>
    </row>
    <row r="23" spans="1:7" x14ac:dyDescent="0.25">
      <c r="A23" s="65"/>
      <c r="B23" s="66"/>
      <c r="C23" s="66"/>
      <c r="D23" s="66"/>
      <c r="E23" s="66"/>
      <c r="F23" s="66"/>
      <c r="G23" s="67"/>
    </row>
    <row r="24" spans="1:7" x14ac:dyDescent="0.25">
      <c r="A24" s="65"/>
      <c r="B24" s="66"/>
      <c r="C24" s="66"/>
      <c r="D24" s="66"/>
      <c r="E24" s="66"/>
      <c r="F24" s="66"/>
      <c r="G24" s="67"/>
    </row>
    <row r="25" spans="1:7" x14ac:dyDescent="0.25">
      <c r="A25" s="65"/>
      <c r="B25" s="66"/>
      <c r="C25" s="66"/>
      <c r="D25" s="66"/>
      <c r="E25" s="66"/>
      <c r="F25" s="66"/>
      <c r="G25" s="67"/>
    </row>
    <row r="26" spans="1:7" x14ac:dyDescent="0.25">
      <c r="A26" s="65"/>
      <c r="B26" s="66"/>
      <c r="C26" s="66"/>
      <c r="D26" s="66"/>
      <c r="E26" s="66"/>
      <c r="F26" s="66"/>
      <c r="G26" s="67"/>
    </row>
    <row r="27" spans="1:7" x14ac:dyDescent="0.25">
      <c r="A27" s="65"/>
      <c r="B27" s="66"/>
      <c r="C27" s="66"/>
      <c r="D27" s="66"/>
      <c r="E27" s="66"/>
      <c r="F27" s="66"/>
      <c r="G27" s="67"/>
    </row>
    <row r="28" spans="1:7" x14ac:dyDescent="0.25">
      <c r="A28" s="65"/>
      <c r="B28" s="66"/>
      <c r="C28" s="66"/>
      <c r="D28" s="66"/>
      <c r="E28" s="66"/>
      <c r="F28" s="66"/>
      <c r="G28" s="67"/>
    </row>
    <row r="29" spans="1:7" x14ac:dyDescent="0.25">
      <c r="A29" s="65"/>
      <c r="B29" s="66"/>
      <c r="C29" s="66"/>
      <c r="D29" s="66"/>
      <c r="E29" s="66"/>
      <c r="F29" s="66"/>
      <c r="G29" s="67"/>
    </row>
    <row r="30" spans="1:7" x14ac:dyDescent="0.25">
      <c r="A30" s="65"/>
      <c r="B30" s="66"/>
      <c r="C30" s="66"/>
      <c r="D30" s="66"/>
      <c r="E30" s="66"/>
      <c r="F30" s="66"/>
      <c r="G30" s="67"/>
    </row>
    <row r="31" spans="1:7" x14ac:dyDescent="0.25">
      <c r="A31" s="65"/>
      <c r="B31" s="66"/>
      <c r="C31" s="66"/>
      <c r="D31" s="66"/>
      <c r="E31" s="66"/>
      <c r="F31" s="66"/>
      <c r="G31" s="67"/>
    </row>
    <row r="32" spans="1:7" x14ac:dyDescent="0.25">
      <c r="A32" s="65"/>
      <c r="B32" s="66"/>
      <c r="C32" s="66"/>
      <c r="D32" s="66"/>
      <c r="E32" s="66"/>
      <c r="F32" s="66"/>
      <c r="G32" s="67"/>
    </row>
    <row r="33" spans="1:7" x14ac:dyDescent="0.25">
      <c r="A33" s="65"/>
      <c r="B33" s="66"/>
      <c r="C33" s="66"/>
      <c r="D33" s="66"/>
      <c r="E33" s="66"/>
      <c r="F33" s="66"/>
      <c r="G33" s="67"/>
    </row>
    <row r="34" spans="1:7" x14ac:dyDescent="0.25">
      <c r="A34" s="65"/>
      <c r="B34" s="66"/>
      <c r="C34" s="66"/>
      <c r="D34" s="66"/>
      <c r="E34" s="66"/>
      <c r="F34" s="66"/>
      <c r="G34" s="67"/>
    </row>
    <row r="35" spans="1:7" x14ac:dyDescent="0.25">
      <c r="A35" s="68"/>
      <c r="B35" s="69"/>
      <c r="C35" s="69"/>
      <c r="D35" s="69"/>
      <c r="E35" s="69"/>
      <c r="F35" s="69"/>
      <c r="G35" s="70"/>
    </row>
  </sheetData>
  <sheetProtection algorithmName="SHA-512" hashValue="jsXLdQBVBPWXnMvd7B8TZ8c1igv726wtzMuv55B5l6wooZwvIrUSDM4XXNf0Xv6nLh+nM5Chu87RmDIo7dDmjw==" saltValue="HzcZ+Ecf7Xn52XGJYayOjQ==" spinCount="100000" sheet="1" objects="1" scenarios="1"/>
  <mergeCells count="1">
    <mergeCell ref="F1:G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4579C-0CF7-D442-AC15-E035B83AE1A3}">
  <dimension ref="B1:I19"/>
  <sheetViews>
    <sheetView workbookViewId="0">
      <selection activeCell="C1" sqref="C1:I4"/>
    </sheetView>
  </sheetViews>
  <sheetFormatPr defaultColWidth="10.90625" defaultRowHeight="14.5" x14ac:dyDescent="0.35"/>
  <cols>
    <col min="1" max="1" width="3.36328125" customWidth="1"/>
    <col min="2" max="2" width="39.1796875" bestFit="1" customWidth="1"/>
  </cols>
  <sheetData>
    <row r="1" spans="2:9" s="2" customFormat="1" ht="12.5" x14ac:dyDescent="0.25">
      <c r="C1" s="142" t="s">
        <v>84</v>
      </c>
      <c r="D1" s="143"/>
      <c r="E1" s="143"/>
      <c r="F1" s="143"/>
      <c r="G1" s="143"/>
      <c r="H1" s="143"/>
      <c r="I1" s="144"/>
    </row>
    <row r="2" spans="2:9" s="2" customFormat="1" ht="12.5" x14ac:dyDescent="0.25">
      <c r="C2" s="145"/>
      <c r="D2" s="146"/>
      <c r="E2" s="146"/>
      <c r="F2" s="146"/>
      <c r="G2" s="146"/>
      <c r="H2" s="146"/>
      <c r="I2" s="147"/>
    </row>
    <row r="3" spans="2:9" s="2" customFormat="1" ht="12.5" x14ac:dyDescent="0.25">
      <c r="C3" s="145"/>
      <c r="D3" s="146"/>
      <c r="E3" s="146"/>
      <c r="F3" s="146"/>
      <c r="G3" s="146"/>
      <c r="H3" s="146"/>
      <c r="I3" s="147"/>
    </row>
    <row r="4" spans="2:9" s="2" customFormat="1" ht="13" thickBot="1" x14ac:dyDescent="0.3">
      <c r="C4" s="148"/>
      <c r="D4" s="149"/>
      <c r="E4" s="149"/>
      <c r="F4" s="149"/>
      <c r="G4" s="149"/>
      <c r="H4" s="149"/>
      <c r="I4" s="150"/>
    </row>
    <row r="5" spans="2:9" x14ac:dyDescent="0.35">
      <c r="B5" s="2" t="s">
        <v>13</v>
      </c>
      <c r="C5" s="2"/>
      <c r="D5" s="2"/>
      <c r="E5" s="2"/>
      <c r="F5" s="2"/>
      <c r="G5" s="2"/>
      <c r="H5" s="2"/>
      <c r="I5" s="2"/>
    </row>
    <row r="6" spans="2:9" x14ac:dyDescent="0.35">
      <c r="B6" s="127" t="s">
        <v>58</v>
      </c>
      <c r="C6" s="74"/>
      <c r="D6" s="129">
        <v>2018</v>
      </c>
      <c r="E6" s="130"/>
      <c r="F6" s="129">
        <v>2019</v>
      </c>
      <c r="G6" s="130"/>
      <c r="H6" s="129">
        <v>2020</v>
      </c>
      <c r="I6" s="130"/>
    </row>
    <row r="7" spans="2:9" ht="15" thickBot="1" x14ac:dyDescent="0.4">
      <c r="B7" s="128"/>
      <c r="C7" s="77" t="s">
        <v>57</v>
      </c>
      <c r="D7" s="3"/>
      <c r="E7" s="4"/>
      <c r="F7" s="3"/>
      <c r="G7" s="4"/>
      <c r="H7" s="3"/>
      <c r="I7" s="4"/>
    </row>
    <row r="8" spans="2:9" x14ac:dyDescent="0.35">
      <c r="B8" s="5" t="s">
        <v>54</v>
      </c>
      <c r="C8" s="124" t="s">
        <v>61</v>
      </c>
      <c r="D8" s="91">
        <v>4023</v>
      </c>
      <c r="E8" s="7"/>
      <c r="F8" s="91">
        <v>14032</v>
      </c>
      <c r="G8" s="7"/>
      <c r="H8" s="91">
        <v>0</v>
      </c>
      <c r="I8" s="8"/>
    </row>
    <row r="9" spans="2:9" x14ac:dyDescent="0.35">
      <c r="B9" s="9" t="s">
        <v>14</v>
      </c>
      <c r="C9" s="125"/>
      <c r="D9" s="92">
        <v>113161</v>
      </c>
      <c r="E9" s="12"/>
      <c r="F9" s="92">
        <v>355514</v>
      </c>
      <c r="G9" s="12"/>
      <c r="H9" s="92">
        <v>0</v>
      </c>
      <c r="I9" s="13"/>
    </row>
    <row r="10" spans="2:9" x14ac:dyDescent="0.35">
      <c r="B10" s="9" t="s">
        <v>15</v>
      </c>
      <c r="C10" s="125"/>
      <c r="D10" s="92">
        <f>145000+205264-33464</f>
        <v>316800</v>
      </c>
      <c r="E10" s="12"/>
      <c r="F10" s="92">
        <f>145000+66147+257808</f>
        <v>468955</v>
      </c>
      <c r="G10" s="12"/>
      <c r="H10" s="92">
        <v>0</v>
      </c>
      <c r="I10" s="13"/>
    </row>
    <row r="11" spans="2:9" ht="15" thickBot="1" x14ac:dyDescent="0.4">
      <c r="B11" s="93" t="s">
        <v>85</v>
      </c>
      <c r="C11" s="126"/>
      <c r="D11" s="117">
        <v>237844</v>
      </c>
      <c r="E11" s="94"/>
      <c r="F11" s="95">
        <v>419017</v>
      </c>
      <c r="G11" s="94"/>
      <c r="H11" s="95">
        <v>0</v>
      </c>
      <c r="I11" s="22"/>
    </row>
    <row r="12" spans="2:9" ht="15" thickBot="1" x14ac:dyDescent="0.4">
      <c r="B12" s="162"/>
      <c r="C12" s="163"/>
      <c r="D12" s="164"/>
      <c r="E12" s="164"/>
      <c r="F12" s="164"/>
      <c r="G12" s="164"/>
      <c r="H12" s="164"/>
      <c r="I12" s="164"/>
    </row>
    <row r="13" spans="2:9" x14ac:dyDescent="0.35">
      <c r="B13" s="5" t="s">
        <v>16</v>
      </c>
      <c r="C13" s="124" t="s">
        <v>62</v>
      </c>
      <c r="D13" s="24"/>
      <c r="E13" s="118">
        <f>525480+898851</f>
        <v>1424331</v>
      </c>
      <c r="F13" s="24"/>
      <c r="G13" s="118">
        <f>662244+1828713</f>
        <v>2490957</v>
      </c>
      <c r="H13" s="108"/>
      <c r="I13" s="119">
        <v>0</v>
      </c>
    </row>
    <row r="14" spans="2:9" x14ac:dyDescent="0.35">
      <c r="B14" s="9" t="s">
        <v>17</v>
      </c>
      <c r="C14" s="125"/>
      <c r="D14" s="26"/>
      <c r="E14" s="111">
        <v>0</v>
      </c>
      <c r="F14" s="26"/>
      <c r="G14" s="111">
        <v>521</v>
      </c>
      <c r="H14" s="109"/>
      <c r="I14" s="96">
        <v>0</v>
      </c>
    </row>
    <row r="15" spans="2:9" x14ac:dyDescent="0.35">
      <c r="B15" s="9" t="s">
        <v>56</v>
      </c>
      <c r="C15" s="125"/>
      <c r="D15" s="26"/>
      <c r="E15" s="111">
        <v>18639</v>
      </c>
      <c r="F15" s="26"/>
      <c r="G15" s="111">
        <v>39332</v>
      </c>
      <c r="H15" s="109"/>
      <c r="I15" s="96">
        <v>0</v>
      </c>
    </row>
    <row r="16" spans="2:9" ht="15" thickBot="1" x14ac:dyDescent="0.4">
      <c r="B16" s="27" t="s">
        <v>86</v>
      </c>
      <c r="C16" s="126"/>
      <c r="D16" s="90"/>
      <c r="E16" s="112">
        <v>257808</v>
      </c>
      <c r="F16" s="90"/>
      <c r="G16" s="112">
        <v>-33309</v>
      </c>
      <c r="H16" s="110"/>
      <c r="I16" s="97">
        <v>0</v>
      </c>
    </row>
    <row r="17" spans="2:2" ht="15" thickBot="1" x14ac:dyDescent="0.4"/>
    <row r="18" spans="2:2" x14ac:dyDescent="0.35">
      <c r="B18" s="151" t="s">
        <v>88</v>
      </c>
    </row>
    <row r="19" spans="2:2" ht="15" thickBot="1" x14ac:dyDescent="0.4">
      <c r="B19" s="152" t="s">
        <v>89</v>
      </c>
    </row>
  </sheetData>
  <sheetProtection algorithmName="SHA-512" hashValue="NIg7Sx3hFhC99cORDl9MzvWnwAM2JnKoNmFF19DhvCzddSbUpcwwZT/VKJA585tVXAnhZJ/T0MwnLxfoe2XI3g==" saltValue="uM12X9gk5J7D8BYkiOmziA==" spinCount="100000" sheet="1" objects="1" scenarios="1"/>
  <mergeCells count="7">
    <mergeCell ref="C8:C11"/>
    <mergeCell ref="C13:C16"/>
    <mergeCell ref="C1:I4"/>
    <mergeCell ref="B6:B7"/>
    <mergeCell ref="D6:E6"/>
    <mergeCell ref="F6:G6"/>
    <mergeCell ref="H6:I6"/>
  </mergeCells>
  <pageMargins left="0.7" right="0.7" top="0.75" bottom="0.75" header="0.3" footer="0.3"/>
  <pageSetup paperSize="9" orientation="landscape" r:id="rId1"/>
  <ignoredErrors>
    <ignoredError sqref="D10 E13:E16 G13:G16 F1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K39"/>
  <sheetViews>
    <sheetView workbookViewId="0">
      <selection activeCell="C8" sqref="C8:C12"/>
    </sheetView>
  </sheetViews>
  <sheetFormatPr defaultColWidth="8.6328125" defaultRowHeight="12.5" outlineLevelRow="1" x14ac:dyDescent="0.25"/>
  <cols>
    <col min="1" max="1" width="2.6328125" style="2" customWidth="1"/>
    <col min="2" max="2" width="42.54296875" style="2" customWidth="1"/>
    <col min="3" max="3" width="10.6328125" style="2" customWidth="1"/>
    <col min="4" max="9" width="12.6328125" style="2" customWidth="1"/>
    <col min="10" max="10" width="8.6328125" style="2"/>
    <col min="11" max="11" width="11.1796875" style="2" customWidth="1"/>
    <col min="12" max="16384" width="8.6328125" style="2"/>
  </cols>
  <sheetData>
    <row r="1" spans="2:9" x14ac:dyDescent="0.25">
      <c r="C1" s="153" t="str">
        <f>"Rychlý test bonity společnosti "&amp;VSTUPY!B19</f>
        <v>Rychlý test bonity společnosti ABC, spol. s r.o.</v>
      </c>
      <c r="D1" s="154"/>
      <c r="E1" s="154"/>
      <c r="F1" s="154"/>
      <c r="G1" s="154"/>
      <c r="H1" s="154"/>
      <c r="I1" s="155"/>
    </row>
    <row r="2" spans="2:9" x14ac:dyDescent="0.25">
      <c r="C2" s="156"/>
      <c r="D2" s="157"/>
      <c r="E2" s="157"/>
      <c r="F2" s="157"/>
      <c r="G2" s="157"/>
      <c r="H2" s="157"/>
      <c r="I2" s="158"/>
    </row>
    <row r="3" spans="2:9" x14ac:dyDescent="0.25">
      <c r="C3" s="156"/>
      <c r="D3" s="157"/>
      <c r="E3" s="157"/>
      <c r="F3" s="157"/>
      <c r="G3" s="157"/>
      <c r="H3" s="157"/>
      <c r="I3" s="158"/>
    </row>
    <row r="4" spans="2:9" ht="13" thickBot="1" x14ac:dyDescent="0.3">
      <c r="C4" s="159"/>
      <c r="D4" s="160"/>
      <c r="E4" s="160"/>
      <c r="F4" s="160"/>
      <c r="G4" s="160"/>
      <c r="H4" s="160"/>
      <c r="I4" s="161"/>
    </row>
    <row r="5" spans="2:9" x14ac:dyDescent="0.25">
      <c r="B5" s="2" t="s">
        <v>13</v>
      </c>
    </row>
    <row r="6" spans="2:9" ht="13" outlineLevel="1" x14ac:dyDescent="0.3">
      <c r="B6" s="127" t="s">
        <v>58</v>
      </c>
      <c r="C6" s="74"/>
      <c r="D6" s="131">
        <f>VSTUPY!D6</f>
        <v>2018</v>
      </c>
      <c r="E6" s="132"/>
      <c r="F6" s="131">
        <f>VSTUPY!F6</f>
        <v>2019</v>
      </c>
      <c r="G6" s="132"/>
      <c r="H6" s="131">
        <f>VSTUPY!H6</f>
        <v>2020</v>
      </c>
      <c r="I6" s="132"/>
    </row>
    <row r="7" spans="2:9" ht="13.5" outlineLevel="1" thickBot="1" x14ac:dyDescent="0.35">
      <c r="B7" s="128"/>
      <c r="C7" s="77" t="s">
        <v>57</v>
      </c>
      <c r="D7" s="3"/>
      <c r="E7" s="4"/>
      <c r="F7" s="3"/>
      <c r="G7" s="4"/>
      <c r="H7" s="3"/>
      <c r="I7" s="4"/>
    </row>
    <row r="8" spans="2:9" outlineLevel="1" x14ac:dyDescent="0.25">
      <c r="B8" s="5" t="s">
        <v>54</v>
      </c>
      <c r="C8" s="124" t="s">
        <v>61</v>
      </c>
      <c r="D8" s="6">
        <f>VSTUPY!D8</f>
        <v>4023</v>
      </c>
      <c r="E8" s="7"/>
      <c r="F8" s="6">
        <f>VSTUPY!F8</f>
        <v>14032</v>
      </c>
      <c r="G8" s="7"/>
      <c r="H8" s="6">
        <f>VSTUPY!H8</f>
        <v>0</v>
      </c>
      <c r="I8" s="8"/>
    </row>
    <row r="9" spans="2:9" ht="14.5" customHeight="1" outlineLevel="1" x14ac:dyDescent="0.25">
      <c r="B9" s="9" t="s">
        <v>14</v>
      </c>
      <c r="C9" s="125"/>
      <c r="D9" s="11">
        <f>VSTUPY!D9</f>
        <v>113161</v>
      </c>
      <c r="E9" s="12"/>
      <c r="F9" s="11">
        <f>VSTUPY!F9</f>
        <v>355514</v>
      </c>
      <c r="G9" s="12"/>
      <c r="H9" s="11">
        <f>VSTUPY!H9</f>
        <v>0</v>
      </c>
      <c r="I9" s="13"/>
    </row>
    <row r="10" spans="2:9" ht="14.5" customHeight="1" outlineLevel="1" x14ac:dyDescent="0.25">
      <c r="B10" s="9" t="s">
        <v>15</v>
      </c>
      <c r="C10" s="125"/>
      <c r="D10" s="11">
        <f>VSTUPY!D10</f>
        <v>316800</v>
      </c>
      <c r="E10" s="12"/>
      <c r="F10" s="11">
        <f>VSTUPY!F10</f>
        <v>468955</v>
      </c>
      <c r="G10" s="12"/>
      <c r="H10" s="11">
        <f>VSTUPY!H10</f>
        <v>0</v>
      </c>
      <c r="I10" s="13"/>
    </row>
    <row r="11" spans="2:9" ht="14.5" customHeight="1" outlineLevel="1" x14ac:dyDescent="0.25">
      <c r="B11" s="14" t="s">
        <v>67</v>
      </c>
      <c r="C11" s="125"/>
      <c r="D11" s="15">
        <f>D12-D10</f>
        <v>-78956</v>
      </c>
      <c r="E11" s="16"/>
      <c r="F11" s="15">
        <f>F12-F10</f>
        <v>-49938</v>
      </c>
      <c r="G11" s="16"/>
      <c r="H11" s="15">
        <f>H12-H10</f>
        <v>0</v>
      </c>
      <c r="I11" s="17"/>
    </row>
    <row r="12" spans="2:9" ht="15" customHeight="1" outlineLevel="1" thickBot="1" x14ac:dyDescent="0.35">
      <c r="B12" s="18" t="s">
        <v>55</v>
      </c>
      <c r="C12" s="126"/>
      <c r="D12" s="19">
        <f>VSTUPY!D11</f>
        <v>237844</v>
      </c>
      <c r="E12" s="20"/>
      <c r="F12" s="21">
        <f>VSTUPY!F11</f>
        <v>419017</v>
      </c>
      <c r="G12" s="20"/>
      <c r="H12" s="21">
        <f>VSTUPY!H11</f>
        <v>0</v>
      </c>
      <c r="I12" s="22"/>
    </row>
    <row r="13" spans="2:9" ht="13" outlineLevel="1" thickBot="1" x14ac:dyDescent="0.3">
      <c r="C13" s="10"/>
      <c r="D13" s="11"/>
      <c r="E13" s="23"/>
      <c r="F13" s="11"/>
      <c r="G13" s="23"/>
      <c r="H13" s="11"/>
      <c r="I13" s="23"/>
    </row>
    <row r="14" spans="2:9" outlineLevel="1" x14ac:dyDescent="0.25">
      <c r="B14" s="5" t="s">
        <v>16</v>
      </c>
      <c r="C14" s="124" t="s">
        <v>62</v>
      </c>
      <c r="D14" s="24"/>
      <c r="E14" s="25">
        <f>VSTUPY!E13</f>
        <v>1424331</v>
      </c>
      <c r="F14" s="24"/>
      <c r="G14" s="25">
        <f>VSTUPY!G13</f>
        <v>2490957</v>
      </c>
      <c r="H14" s="24"/>
      <c r="I14" s="105">
        <f>VSTUPY!I13</f>
        <v>0</v>
      </c>
    </row>
    <row r="15" spans="2:9" ht="14.5" customHeight="1" outlineLevel="1" x14ac:dyDescent="0.25">
      <c r="B15" s="9" t="s">
        <v>17</v>
      </c>
      <c r="C15" s="125"/>
      <c r="D15" s="26"/>
      <c r="E15" s="23">
        <f>VSTUPY!E14</f>
        <v>0</v>
      </c>
      <c r="F15" s="26"/>
      <c r="G15" s="23">
        <f>VSTUPY!G14</f>
        <v>521</v>
      </c>
      <c r="H15" s="26"/>
      <c r="I15" s="106">
        <f>VSTUPY!I14</f>
        <v>0</v>
      </c>
    </row>
    <row r="16" spans="2:9" ht="14.5" customHeight="1" outlineLevel="1" x14ac:dyDescent="0.25">
      <c r="B16" s="9" t="s">
        <v>56</v>
      </c>
      <c r="C16" s="125"/>
      <c r="D16" s="26"/>
      <c r="E16" s="23">
        <f>VSTUPY!E15</f>
        <v>18639</v>
      </c>
      <c r="F16" s="26"/>
      <c r="G16" s="23">
        <f>VSTUPY!G15</f>
        <v>39332</v>
      </c>
      <c r="H16" s="26"/>
      <c r="I16" s="106">
        <f>VSTUPY!I15</f>
        <v>0</v>
      </c>
    </row>
    <row r="17" spans="2:11" ht="14.5" customHeight="1" outlineLevel="1" x14ac:dyDescent="0.25">
      <c r="B17" s="9" t="s">
        <v>86</v>
      </c>
      <c r="C17" s="125"/>
      <c r="D17" s="26"/>
      <c r="E17" s="23">
        <f>VSTUPY!E16</f>
        <v>257808</v>
      </c>
      <c r="F17" s="26"/>
      <c r="G17" s="23">
        <f>VSTUPY!G16</f>
        <v>-33309</v>
      </c>
      <c r="H17" s="26"/>
      <c r="I17" s="106">
        <f>VSTUPY!I16</f>
        <v>0</v>
      </c>
    </row>
    <row r="18" spans="2:11" ht="15" customHeight="1" outlineLevel="1" thickBot="1" x14ac:dyDescent="0.35">
      <c r="B18" s="49" t="s">
        <v>87</v>
      </c>
      <c r="C18" s="126"/>
      <c r="D18" s="75"/>
      <c r="E18" s="76">
        <f>E17+E16</f>
        <v>276447</v>
      </c>
      <c r="F18" s="75"/>
      <c r="G18" s="76">
        <f>G17+G16</f>
        <v>6023</v>
      </c>
      <c r="H18" s="75"/>
      <c r="I18" s="107">
        <f>I17+I16</f>
        <v>0</v>
      </c>
    </row>
    <row r="19" spans="2:11" ht="13" thickBot="1" x14ac:dyDescent="0.3"/>
    <row r="20" spans="2:11" ht="13" x14ac:dyDescent="0.3">
      <c r="B20" s="28" t="s">
        <v>59</v>
      </c>
      <c r="C20" s="29" t="s">
        <v>18</v>
      </c>
      <c r="D20" s="136">
        <f>D6</f>
        <v>2018</v>
      </c>
      <c r="E20" s="137"/>
      <c r="F20" s="136">
        <f>F6</f>
        <v>2019</v>
      </c>
      <c r="G20" s="137"/>
      <c r="H20" s="136">
        <f>H6</f>
        <v>2020</v>
      </c>
      <c r="I20" s="138"/>
    </row>
    <row r="21" spans="2:11" x14ac:dyDescent="0.25">
      <c r="B21" s="9" t="s">
        <v>19</v>
      </c>
      <c r="C21" s="30" t="s">
        <v>1</v>
      </c>
      <c r="D21" s="31">
        <f>D10*100/D12</f>
        <v>133.19654899850323</v>
      </c>
      <c r="E21" s="32"/>
      <c r="F21" s="31">
        <f>F10*100/F12</f>
        <v>111.91789354608524</v>
      </c>
      <c r="G21" s="32"/>
      <c r="H21" s="31" t="str">
        <f>IF(H12=0,"chybí vstupy",H10*100/H12)</f>
        <v>chybí vstupy</v>
      </c>
      <c r="I21" s="102"/>
    </row>
    <row r="22" spans="2:11" x14ac:dyDescent="0.25">
      <c r="B22" s="9" t="s">
        <v>20</v>
      </c>
      <c r="C22" s="30" t="s">
        <v>21</v>
      </c>
      <c r="D22" s="31">
        <f>IF(E18&gt;0,(D11-D8)/E18,"CF=neg.")</f>
        <v>-0.30016241811269428</v>
      </c>
      <c r="E22" s="32"/>
      <c r="F22" s="31">
        <f>IF(G18&gt;0,(F11-F8)/G18,"CF=neg.")</f>
        <v>-10.620953013448448</v>
      </c>
      <c r="G22" s="32"/>
      <c r="H22" s="31" t="str">
        <f>IF(I18=0,"chybí vstupy",IF(I18&gt;0,(H11-H8)/I18,"CF=neg."))</f>
        <v>chybí vstupy</v>
      </c>
      <c r="I22" s="102"/>
    </row>
    <row r="23" spans="2:11" x14ac:dyDescent="0.25">
      <c r="B23" s="9" t="s">
        <v>22</v>
      </c>
      <c r="C23" s="30" t="s">
        <v>1</v>
      </c>
      <c r="D23" s="33"/>
      <c r="E23" s="34">
        <f>(E17+E15)*100/D12</f>
        <v>108.39373707135769</v>
      </c>
      <c r="F23" s="33"/>
      <c r="G23" s="34">
        <f>(G17+G15)*100/F12</f>
        <v>-7.8249808480324186</v>
      </c>
      <c r="H23" s="33"/>
      <c r="I23" s="103" t="str">
        <f>IF(H12=0,"chybí vstupy",(I17+I15)*100/H12)</f>
        <v>chybí vstupy</v>
      </c>
    </row>
    <row r="24" spans="2:11" ht="13" thickBot="1" x14ac:dyDescent="0.3">
      <c r="B24" s="27" t="s">
        <v>23</v>
      </c>
      <c r="C24" s="35" t="s">
        <v>1</v>
      </c>
      <c r="D24" s="36"/>
      <c r="E24" s="37">
        <f>E18*100/E14</f>
        <v>19.408901442150736</v>
      </c>
      <c r="F24" s="36"/>
      <c r="G24" s="37">
        <f>G18*100/G14</f>
        <v>0.24179461949764688</v>
      </c>
      <c r="H24" s="36"/>
      <c r="I24" s="104" t="str">
        <f>IF(I14=0,"chybí vstupy",I18*100/I14)</f>
        <v>chybí vstupy</v>
      </c>
      <c r="K24" s="38"/>
    </row>
    <row r="25" spans="2:11" ht="13" thickBot="1" x14ac:dyDescent="0.3"/>
    <row r="26" spans="2:11" ht="13" x14ac:dyDescent="0.3">
      <c r="B26" s="82" t="s">
        <v>60</v>
      </c>
      <c r="C26" s="83"/>
      <c r="D26" s="139">
        <f>D6</f>
        <v>2018</v>
      </c>
      <c r="E26" s="140"/>
      <c r="F26" s="139">
        <f>F6</f>
        <v>2019</v>
      </c>
      <c r="G26" s="140"/>
      <c r="H26" s="139">
        <f>H6</f>
        <v>2020</v>
      </c>
      <c r="I26" s="141"/>
    </row>
    <row r="27" spans="2:11" x14ac:dyDescent="0.25">
      <c r="B27" s="9" t="s">
        <v>24</v>
      </c>
      <c r="C27" s="78"/>
      <c r="D27" s="39">
        <f>IF(D21&lt;0,$H$35,IF(AND(0&lt;D21,D21&lt;10),$G$35,IF(AND(10&lt;D21,D21&lt;20),$F$35,IF(AND(20&lt;D21,D21&lt;30),$E$35,IF(D21&gt;30,$D$35,0)))))</f>
        <v>1</v>
      </c>
      <c r="E27" s="40"/>
      <c r="F27" s="39">
        <f>IF(F21&lt;0,$H$35,IF(AND(0&lt;F21,F21&lt;10),$G$35,IF(AND(10&lt;F21,F21&lt;20),$F$35,IF(AND(20&lt;F21,F21&lt;30),$E$35,IF(F21&gt;30,$D$35,0)))))</f>
        <v>1</v>
      </c>
      <c r="G27" s="40"/>
      <c r="H27" s="39" t="str">
        <f>IF(H21="chybí vstupy","chybí vstupy",IF(H21&lt;0,$H$35,IF(AND(0&lt;H21,H21&lt;10),$G$35,IF(AND(10&lt;H21,H21&lt;20),$F$35,IF(AND(20&lt;H21,H21&lt;30),$E$35,IF(H21&gt;30,$D$35,0))))))</f>
        <v>chybí vstupy</v>
      </c>
      <c r="I27" s="114"/>
    </row>
    <row r="28" spans="2:11" x14ac:dyDescent="0.25">
      <c r="B28" s="9" t="s">
        <v>25</v>
      </c>
      <c r="C28" s="78"/>
      <c r="D28" s="39">
        <f>IF(D22&lt;3,$D$35,IF(AND(0&lt;D22,D22&lt;5),$E$35,IF(AND(5&lt;D22,D22&lt;12),$F$35,IF(AND(12&lt;D22,D22&lt;30),$G$35,IF(D22&gt;30,$H$35,0)))))</f>
        <v>1</v>
      </c>
      <c r="E28" s="40"/>
      <c r="F28" s="39">
        <f>IF(F22&lt;3,$D$35,IF(AND(0&lt;F22,F22&lt;5),$E$35,IF(AND(5&lt;F22,F22&lt;12),$F$35,IF(AND(12&lt;F22,F22&lt;30),$G$35,IF(F22&gt;30,$H$35,0)))))</f>
        <v>1</v>
      </c>
      <c r="G28" s="40"/>
      <c r="H28" s="39" t="str">
        <f>IF(H22="chybí vstupy","chybí vstupy",IF(H22&lt;3,$D$35,IF(AND(0&lt;H22,H22&lt;5),$E$35,IF(AND(5&lt;H22,H22&lt;12),$F$35,IF(AND(12&lt;H22,H22&lt;30),$G$35,IF(H22&gt;30,$H$35,0))))))</f>
        <v>chybí vstupy</v>
      </c>
      <c r="I28" s="114"/>
    </row>
    <row r="29" spans="2:11" ht="13" x14ac:dyDescent="0.3">
      <c r="B29" s="41" t="s">
        <v>63</v>
      </c>
      <c r="C29" s="78"/>
      <c r="D29" s="42">
        <f>AVERAGE(D27:D28)</f>
        <v>1</v>
      </c>
      <c r="E29" s="40"/>
      <c r="F29" s="42">
        <f>AVERAGE(F27:F28)</f>
        <v>1</v>
      </c>
      <c r="G29" s="40"/>
      <c r="H29" s="42" t="str">
        <f>IF(H27="chybí vstupy","chybí vstupy",AVERAGE(H27:H28))</f>
        <v>chybí vstupy</v>
      </c>
      <c r="I29" s="114"/>
    </row>
    <row r="30" spans="2:11" x14ac:dyDescent="0.25">
      <c r="B30" s="43" t="s">
        <v>26</v>
      </c>
      <c r="C30" s="79"/>
      <c r="D30" s="44"/>
      <c r="E30" s="45">
        <f>IF(E23&lt;0,$H$35,IF(AND(0&lt;E23,E23&lt;8),$G$35,IF(AND(8&lt;E23,E23&lt;12),$F$35,IF(AND(12&lt;E23,E23&lt;15),$E$35,IF(E23&gt;15,$D$35,0)))))</f>
        <v>1</v>
      </c>
      <c r="F30" s="46"/>
      <c r="G30" s="45">
        <f>IF(G23&lt;0,$H$35,IF(AND(0&lt;G23,G23&lt;8),$G$35,IF(AND(8&lt;G23,G23&lt;12),$F$35,IF(AND(12&lt;G23,G23&lt;15),$E$35,IF(G23&gt;15,$D$35,0)))))</f>
        <v>5</v>
      </c>
      <c r="H30" s="46"/>
      <c r="I30" s="115" t="str">
        <f>IF(I23="chybí vstupy","chybí vstupy",IF(I23&lt;0,$H$35,IF(AND(0&lt;I23,I23&lt;8),$G$35,IF(AND(8&lt;I23,I23&lt;12),$F$35,IF(AND(12&lt;I23,I23&lt;15),$E$35,IF(I23&gt;15,$D$35,0))))))</f>
        <v>chybí vstupy</v>
      </c>
    </row>
    <row r="31" spans="2:11" x14ac:dyDescent="0.25">
      <c r="B31" s="9" t="s">
        <v>27</v>
      </c>
      <c r="C31" s="78"/>
      <c r="D31" s="39"/>
      <c r="E31" s="40">
        <f>IF(E24&lt;0,$H$35,IF(AND(0&lt;E24,E24&lt;5),$G$35,IF(AND(5&lt;E24,E24&lt;8),$F$35,IF(AND(8&lt;E24,E24&lt;10),$E$35,IF(E24&gt;10,$D$35,0)))))</f>
        <v>1</v>
      </c>
      <c r="F31" s="47"/>
      <c r="G31" s="40">
        <f>IF(G24&lt;0,$H$35,IF(AND(0&lt;G24,G24&lt;5),$G$35,IF(AND(5&lt;G24,G24&lt;8),$F$35,IF(AND(8&lt;G24,G24&lt;10),$E$35,IF(G24&gt;10,$D$35,0)))))</f>
        <v>4</v>
      </c>
      <c r="H31" s="47"/>
      <c r="I31" s="114" t="str">
        <f>IF(I24="chybí vstupy","chybí vstupy",IF(I24&lt;0,$H$35,IF(AND(0&lt;I24,I24&lt;5),$G$35,IF(AND(5&lt;I24,I24&lt;8),$F$35,IF(AND(8&lt;I24,I24&lt;10),$E$35,IF(I24&gt;10,$D$35,0))))))</f>
        <v>chybí vstupy</v>
      </c>
    </row>
    <row r="32" spans="2:11" ht="13" x14ac:dyDescent="0.3">
      <c r="B32" s="41" t="s">
        <v>64</v>
      </c>
      <c r="C32" s="78"/>
      <c r="D32" s="39"/>
      <c r="E32" s="48">
        <f>AVERAGE(E30:E31)</f>
        <v>1</v>
      </c>
      <c r="F32" s="42"/>
      <c r="G32" s="48">
        <f>AVERAGE(G30:G31)</f>
        <v>4.5</v>
      </c>
      <c r="H32" s="42"/>
      <c r="I32" s="116" t="str">
        <f>IF(I30="chybí vstupy","chybí vstupy",AVERAGE(I30:I31))</f>
        <v>chybí vstupy</v>
      </c>
    </row>
    <row r="33" spans="2:9" ht="13.5" thickBot="1" x14ac:dyDescent="0.35">
      <c r="B33" s="49" t="s">
        <v>65</v>
      </c>
      <c r="C33" s="80"/>
      <c r="D33" s="133">
        <f>AVERAGE(D29,E32)</f>
        <v>1</v>
      </c>
      <c r="E33" s="134"/>
      <c r="F33" s="133">
        <f>AVERAGE(F29,G32)</f>
        <v>2.75</v>
      </c>
      <c r="G33" s="134"/>
      <c r="H33" s="133" t="str">
        <f>IF(H29="chybí vstupy","chybí vstupy",AVERAGE(H29,I32))</f>
        <v>chybí vstupy</v>
      </c>
      <c r="I33" s="135"/>
    </row>
    <row r="34" spans="2:9" ht="13" thickBot="1" x14ac:dyDescent="0.3"/>
    <row r="35" spans="2:9" ht="13" x14ac:dyDescent="0.3">
      <c r="B35" s="28" t="s">
        <v>66</v>
      </c>
      <c r="C35" s="29" t="s">
        <v>18</v>
      </c>
      <c r="D35" s="50">
        <v>1</v>
      </c>
      <c r="E35" s="50">
        <v>2</v>
      </c>
      <c r="F35" s="50">
        <v>3</v>
      </c>
      <c r="G35" s="50">
        <v>4</v>
      </c>
      <c r="H35" s="51">
        <v>5</v>
      </c>
      <c r="I35" s="52"/>
    </row>
    <row r="36" spans="2:9" x14ac:dyDescent="0.25">
      <c r="B36" s="9" t="s">
        <v>19</v>
      </c>
      <c r="C36" s="30" t="s">
        <v>1</v>
      </c>
      <c r="D36" s="85" t="s">
        <v>28</v>
      </c>
      <c r="E36" s="84" t="s">
        <v>29</v>
      </c>
      <c r="F36" s="98" t="s">
        <v>30</v>
      </c>
      <c r="G36" s="99" t="s">
        <v>31</v>
      </c>
      <c r="H36" s="87" t="s">
        <v>32</v>
      </c>
      <c r="I36" s="53"/>
    </row>
    <row r="37" spans="2:9" x14ac:dyDescent="0.25">
      <c r="B37" s="9" t="s">
        <v>20</v>
      </c>
      <c r="C37" s="30" t="s">
        <v>21</v>
      </c>
      <c r="D37" s="85" t="s">
        <v>33</v>
      </c>
      <c r="E37" s="84" t="s">
        <v>34</v>
      </c>
      <c r="F37" s="98" t="s">
        <v>35</v>
      </c>
      <c r="G37" s="99" t="s">
        <v>36</v>
      </c>
      <c r="H37" s="87" t="s">
        <v>28</v>
      </c>
      <c r="I37" s="53"/>
    </row>
    <row r="38" spans="2:9" x14ac:dyDescent="0.25">
      <c r="B38" s="9" t="s">
        <v>22</v>
      </c>
      <c r="C38" s="30" t="s">
        <v>1</v>
      </c>
      <c r="D38" s="84" t="s">
        <v>37</v>
      </c>
      <c r="E38" s="85" t="s">
        <v>38</v>
      </c>
      <c r="F38" s="99" t="s">
        <v>39</v>
      </c>
      <c r="G38" s="98" t="s">
        <v>40</v>
      </c>
      <c r="H38" s="88" t="s">
        <v>32</v>
      </c>
      <c r="I38" s="54"/>
    </row>
    <row r="39" spans="2:9" ht="13" thickBot="1" x14ac:dyDescent="0.3">
      <c r="B39" s="27" t="s">
        <v>23</v>
      </c>
      <c r="C39" s="35" t="s">
        <v>1</v>
      </c>
      <c r="D39" s="113" t="s">
        <v>30</v>
      </c>
      <c r="E39" s="86" t="s">
        <v>39</v>
      </c>
      <c r="F39" s="100" t="s">
        <v>41</v>
      </c>
      <c r="G39" s="101" t="s">
        <v>34</v>
      </c>
      <c r="H39" s="89" t="s">
        <v>32</v>
      </c>
      <c r="I39" s="54"/>
    </row>
  </sheetData>
  <sheetProtection algorithmName="SHA-512" hashValue="H6Ap8+KJDdhznzbf+iLj2XsDVHWBiEa7pKU9L+6rDcHaqcPeHy+d7uwxea3uXbhMiCf4e9614R8bWbdaEvK6uA==" saltValue="7YDlB6hiCxx8hP12HTGk2g==" spinCount="100000" sheet="1" objects="1" scenarios="1"/>
  <mergeCells count="16">
    <mergeCell ref="D33:E33"/>
    <mergeCell ref="F33:G33"/>
    <mergeCell ref="H33:I33"/>
    <mergeCell ref="C8:C12"/>
    <mergeCell ref="C14:C18"/>
    <mergeCell ref="D20:E20"/>
    <mergeCell ref="F20:G20"/>
    <mergeCell ref="H20:I20"/>
    <mergeCell ref="D26:E26"/>
    <mergeCell ref="F26:G26"/>
    <mergeCell ref="H26:I26"/>
    <mergeCell ref="C1:I4"/>
    <mergeCell ref="B6:B7"/>
    <mergeCell ref="D6:E6"/>
    <mergeCell ref="F6:G6"/>
    <mergeCell ref="H6:I6"/>
  </mergeCells>
  <conditionalFormatting sqref="D27:I33">
    <cfRule type="cellIs" dxfId="2" priority="1" operator="equal">
      <formula>5</formula>
    </cfRule>
    <cfRule type="cellIs" dxfId="1" priority="2" operator="between">
      <formula>2.01</formula>
      <formula>4.99</formula>
    </cfRule>
    <cfRule type="cellIs" dxfId="0" priority="3" operator="between">
      <formula>1</formula>
      <formula>2</formula>
    </cfRule>
  </conditionalFormatting>
  <pageMargins left="0.7" right="0.7" top="0.78740157499999996" bottom="0.78740157499999996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Rozvahové položky - převodník</vt:lpstr>
      <vt:lpstr>PADIA-KOMENTÁŘ</vt:lpstr>
      <vt:lpstr>VSTUPY</vt:lpstr>
      <vt:lpstr>TEST-BONITY</vt:lpstr>
    </vt:vector>
  </TitlesOfParts>
  <Company>PADIA, s.r.o.</Company>
  <LinksUpToDate>false</LinksUpToDate>
  <SharedDoc>false</SharedDoc>
  <HyperlinkBase>www.padia.cz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BONITY</dc:title>
  <dc:creator>Ing. Pavlína Vančurová, Ph.D.</dc:creator>
  <cp:keywords/>
  <cp:lastModifiedBy>PADIA</cp:lastModifiedBy>
  <cp:lastPrinted>2020-12-30T16:29:43Z</cp:lastPrinted>
  <dcterms:created xsi:type="dcterms:W3CDTF">2013-01-31T08:43:22Z</dcterms:created>
  <dcterms:modified xsi:type="dcterms:W3CDTF">2020-12-30T16:30:13Z</dcterms:modified>
</cp:coreProperties>
</file>